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92" activeTab="0"/>
  </bookViews>
  <sheets>
    <sheet name="VG-m&amp;n variable" sheetId="1" r:id="rId1"/>
    <sheet name="VG-m=1-1n" sheetId="2" r:id="rId2"/>
    <sheet name="VG-m=1-2n" sheetId="3" r:id="rId3"/>
    <sheet name="VG-m&amp;n variable-lnh" sheetId="4" r:id="rId4"/>
    <sheet name="VG-m=1-1n-lnh" sheetId="5" r:id="rId5"/>
    <sheet name="VG-m=1-2n-lnh" sheetId="6" r:id="rId6"/>
  </sheets>
  <definedNames>
    <definedName name="solver_adj" localSheetId="0" hidden="1">'VG-m&amp;n variable'!$G$3:$G$7</definedName>
    <definedName name="solver_adj" localSheetId="3" hidden="1">'VG-m&amp;n variable-lnh'!$G$3:$G$7</definedName>
    <definedName name="solver_adj" localSheetId="1" hidden="1">'VG-m=1-1n'!$G$3:$G$6</definedName>
    <definedName name="solver_adj" localSheetId="4" hidden="1">'VG-m=1-1n-lnh'!$G$3:$G$6</definedName>
    <definedName name="solver_adj" localSheetId="2" hidden="1">'VG-m=1-2n'!$G$3:$G$6</definedName>
    <definedName name="solver_adj" localSheetId="5" hidden="1">'VG-m=1-2n-lnh'!$G$3:$G$6</definedName>
    <definedName name="solver_cvg" localSheetId="0" hidden="1">0.0001</definedName>
    <definedName name="solver_cvg" localSheetId="3" hidden="1">0.0001</definedName>
    <definedName name="solver_cvg" localSheetId="1" hidden="1">0.0001</definedName>
    <definedName name="solver_cvg" localSheetId="4" hidden="1">0.0001</definedName>
    <definedName name="solver_cvg" localSheetId="2" hidden="1">0.0001</definedName>
    <definedName name="solver_cvg" localSheetId="5" hidden="1">0.0001</definedName>
    <definedName name="solver_drv" localSheetId="0" hidden="1">1</definedName>
    <definedName name="solver_drv" localSheetId="3" hidden="1">1</definedName>
    <definedName name="solver_drv" localSheetId="1" hidden="1">1</definedName>
    <definedName name="solver_drv" localSheetId="4" hidden="1">1</definedName>
    <definedName name="solver_drv" localSheetId="2" hidden="1">1</definedName>
    <definedName name="solver_drv" localSheetId="5" hidden="1">1</definedName>
    <definedName name="solver_est" localSheetId="0" hidden="1">1</definedName>
    <definedName name="solver_est" localSheetId="3" hidden="1">1</definedName>
    <definedName name="solver_est" localSheetId="1" hidden="1">1</definedName>
    <definedName name="solver_est" localSheetId="4" hidden="1">1</definedName>
    <definedName name="solver_est" localSheetId="2" hidden="1">1</definedName>
    <definedName name="solver_est" localSheetId="5" hidden="1">1</definedName>
    <definedName name="solver_itr" localSheetId="0" hidden="1">5000</definedName>
    <definedName name="solver_itr" localSheetId="3" hidden="1">5000</definedName>
    <definedName name="solver_itr" localSheetId="1" hidden="1">5000</definedName>
    <definedName name="solver_itr" localSheetId="4" hidden="1">5000</definedName>
    <definedName name="solver_itr" localSheetId="2" hidden="1">5000</definedName>
    <definedName name="solver_itr" localSheetId="5" hidden="1">5000</definedName>
    <definedName name="solver_lhs1" localSheetId="0" hidden="1">'VG-m&amp;n variable'!#REF!</definedName>
    <definedName name="solver_lhs1" localSheetId="3" hidden="1">'VG-m&amp;n variable-lnh'!#REF!</definedName>
    <definedName name="solver_lhs1" localSheetId="1" hidden="1">'VG-m=1-1n'!#REF!</definedName>
    <definedName name="solver_lhs1" localSheetId="4" hidden="1">'VG-m=1-1n-lnh'!#REF!</definedName>
    <definedName name="solver_lhs1" localSheetId="2" hidden="1">'VG-m=1-2n'!#REF!</definedName>
    <definedName name="solver_lhs1" localSheetId="5" hidden="1">'VG-m=1-2n-lnh'!#REF!</definedName>
    <definedName name="solver_lhs2" localSheetId="0" hidden="1">'VG-m&amp;n variable'!#REF!</definedName>
    <definedName name="solver_lhs2" localSheetId="3" hidden="1">'VG-m&amp;n variable-lnh'!#REF!</definedName>
    <definedName name="solver_lhs2" localSheetId="1" hidden="1">'VG-m=1-1n'!#REF!</definedName>
    <definedName name="solver_lhs2" localSheetId="4" hidden="1">'VG-m=1-1n-lnh'!#REF!</definedName>
    <definedName name="solver_lhs2" localSheetId="2" hidden="1">'VG-m=1-2n'!#REF!</definedName>
    <definedName name="solver_lhs2" localSheetId="5" hidden="1">'VG-m=1-2n-lnh'!#REF!</definedName>
    <definedName name="solver_lhs3" localSheetId="0" hidden="1">'VG-m&amp;n variable'!#REF!</definedName>
    <definedName name="solver_lhs3" localSheetId="3" hidden="1">'VG-m&amp;n variable-lnh'!#REF!</definedName>
    <definedName name="solver_lhs3" localSheetId="1" hidden="1">'VG-m=1-1n'!#REF!</definedName>
    <definedName name="solver_lhs3" localSheetId="4" hidden="1">'VG-m=1-1n-lnh'!#REF!</definedName>
    <definedName name="solver_lhs3" localSheetId="2" hidden="1">'VG-m=1-2n'!#REF!</definedName>
    <definedName name="solver_lhs3" localSheetId="5" hidden="1">'VG-m=1-2n-lnh'!#REF!</definedName>
    <definedName name="solver_lhs4" localSheetId="0" hidden="1">'VG-m&amp;n variable'!#REF!</definedName>
    <definedName name="solver_lhs4" localSheetId="3" hidden="1">'VG-m&amp;n variable-lnh'!#REF!</definedName>
    <definedName name="solver_lhs4" localSheetId="1" hidden="1">'VG-m=1-1n'!#REF!</definedName>
    <definedName name="solver_lhs4" localSheetId="4" hidden="1">'VG-m=1-1n-lnh'!#REF!</definedName>
    <definedName name="solver_lhs4" localSheetId="2" hidden="1">'VG-m=1-2n'!#REF!</definedName>
    <definedName name="solver_lhs4" localSheetId="5" hidden="1">'VG-m=1-2n-lnh'!#REF!</definedName>
    <definedName name="solver_lhs5" localSheetId="0" hidden="1">'VG-m&amp;n variable'!#REF!</definedName>
    <definedName name="solver_lhs5" localSheetId="3" hidden="1">'VG-m&amp;n variable-lnh'!#REF!</definedName>
    <definedName name="solver_lhs5" localSheetId="1" hidden="1">'VG-m=1-1n'!#REF!</definedName>
    <definedName name="solver_lhs5" localSheetId="4" hidden="1">'VG-m=1-1n-lnh'!#REF!</definedName>
    <definedName name="solver_lhs5" localSheetId="2" hidden="1">'VG-m=1-2n'!#REF!</definedName>
    <definedName name="solver_lhs5" localSheetId="5" hidden="1">'VG-m=1-2n-lnh'!#REF!</definedName>
    <definedName name="solver_lhs6" localSheetId="0" hidden="1">'VG-m&amp;n variable'!#REF!</definedName>
    <definedName name="solver_lhs6" localSheetId="3" hidden="1">'VG-m&amp;n variable-lnh'!#REF!</definedName>
    <definedName name="solver_lhs6" localSheetId="1" hidden="1">'VG-m=1-1n'!#REF!</definedName>
    <definedName name="solver_lhs6" localSheetId="4" hidden="1">'VG-m=1-1n-lnh'!#REF!</definedName>
    <definedName name="solver_lhs6" localSheetId="2" hidden="1">'VG-m=1-2n'!#REF!</definedName>
    <definedName name="solver_lhs6" localSheetId="5" hidden="1">'VG-m=1-2n-lnh'!#REF!</definedName>
    <definedName name="solver_lhs7" localSheetId="0" hidden="1">'VG-m&amp;n variable'!#REF!</definedName>
    <definedName name="solver_lhs7" localSheetId="3" hidden="1">'VG-m&amp;n variable-lnh'!#REF!</definedName>
    <definedName name="solver_lhs7" localSheetId="1" hidden="1">'VG-m=1-1n'!#REF!</definedName>
    <definedName name="solver_lhs7" localSheetId="4" hidden="1">'VG-m=1-1n-lnh'!#REF!</definedName>
    <definedName name="solver_lhs7" localSheetId="2" hidden="1">'VG-m=1-2n'!#REF!</definedName>
    <definedName name="solver_lhs7" localSheetId="5" hidden="1">'VG-m=1-2n-lnh'!#REF!</definedName>
    <definedName name="solver_lin" localSheetId="0" hidden="1">2</definedName>
    <definedName name="solver_lin" localSheetId="3" hidden="1">2</definedName>
    <definedName name="solver_lin" localSheetId="1" hidden="1">2</definedName>
    <definedName name="solver_lin" localSheetId="4" hidden="1">2</definedName>
    <definedName name="solver_lin" localSheetId="2" hidden="1">2</definedName>
    <definedName name="solver_lin" localSheetId="5" hidden="1">2</definedName>
    <definedName name="solver_neg" localSheetId="0" hidden="1">2</definedName>
    <definedName name="solver_neg" localSheetId="3" hidden="1">2</definedName>
    <definedName name="solver_neg" localSheetId="1" hidden="1">2</definedName>
    <definedName name="solver_neg" localSheetId="4" hidden="1">2</definedName>
    <definedName name="solver_neg" localSheetId="2" hidden="1">2</definedName>
    <definedName name="solver_neg" localSheetId="5" hidden="1">2</definedName>
    <definedName name="solver_num" localSheetId="0" hidden="1">0</definedName>
    <definedName name="solver_num" localSheetId="3" hidden="1">0</definedName>
    <definedName name="solver_num" localSheetId="1" hidden="1">0</definedName>
    <definedName name="solver_num" localSheetId="4" hidden="1">0</definedName>
    <definedName name="solver_num" localSheetId="2" hidden="1">0</definedName>
    <definedName name="solver_num" localSheetId="5" hidden="1">0</definedName>
    <definedName name="solver_nwt" localSheetId="0" hidden="1">1</definedName>
    <definedName name="solver_nwt" localSheetId="3" hidden="1">1</definedName>
    <definedName name="solver_nwt" localSheetId="1" hidden="1">1</definedName>
    <definedName name="solver_nwt" localSheetId="4" hidden="1">1</definedName>
    <definedName name="solver_nwt" localSheetId="2" hidden="1">1</definedName>
    <definedName name="solver_nwt" localSheetId="5" hidden="1">1</definedName>
    <definedName name="solver_opt" localSheetId="0" hidden="1">'VG-m&amp;n variable'!$D$18</definedName>
    <definedName name="solver_opt" localSheetId="3" hidden="1">'VG-m&amp;n variable-lnh'!$D$18</definedName>
    <definedName name="solver_opt" localSheetId="1" hidden="1">'VG-m=1-1n'!$D$18</definedName>
    <definedName name="solver_opt" localSheetId="4" hidden="1">'VG-m=1-1n-lnh'!$D$18</definedName>
    <definedName name="solver_opt" localSheetId="2" hidden="1">'VG-m=1-2n'!$D$18</definedName>
    <definedName name="solver_opt" localSheetId="5" hidden="1">'VG-m=1-2n-lnh'!$D$18</definedName>
    <definedName name="solver_pre" localSheetId="0" hidden="1">0.000001</definedName>
    <definedName name="solver_pre" localSheetId="3" hidden="1">0.000001</definedName>
    <definedName name="solver_pre" localSheetId="1" hidden="1">0.000001</definedName>
    <definedName name="solver_pre" localSheetId="4" hidden="1">0.000001</definedName>
    <definedName name="solver_pre" localSheetId="2" hidden="1">0.000001</definedName>
    <definedName name="solver_pre" localSheetId="5" hidden="1">0.000001</definedName>
    <definedName name="solver_rel1" localSheetId="0" hidden="1">1</definedName>
    <definedName name="solver_rel1" localSheetId="3" hidden="1">1</definedName>
    <definedName name="solver_rel1" localSheetId="1" hidden="1">1</definedName>
    <definedName name="solver_rel1" localSheetId="4" hidden="1">1</definedName>
    <definedName name="solver_rel1" localSheetId="2" hidden="1">1</definedName>
    <definedName name="solver_rel1" localSheetId="5" hidden="1">1</definedName>
    <definedName name="solver_rel2" localSheetId="0" hidden="1">1</definedName>
    <definedName name="solver_rel2" localSheetId="3" hidden="1">1</definedName>
    <definedName name="solver_rel2" localSheetId="1" hidden="1">1</definedName>
    <definedName name="solver_rel2" localSheetId="4" hidden="1">1</definedName>
    <definedName name="solver_rel2" localSheetId="2" hidden="1">1</definedName>
    <definedName name="solver_rel2" localSheetId="5" hidden="1">1</definedName>
    <definedName name="solver_rel3" localSheetId="0" hidden="1">1</definedName>
    <definedName name="solver_rel3" localSheetId="3" hidden="1">1</definedName>
    <definedName name="solver_rel3" localSheetId="1" hidden="1">1</definedName>
    <definedName name="solver_rel3" localSheetId="4" hidden="1">1</definedName>
    <definedName name="solver_rel3" localSheetId="2" hidden="1">1</definedName>
    <definedName name="solver_rel3" localSheetId="5" hidden="1">1</definedName>
    <definedName name="solver_rel4" localSheetId="0" hidden="1">1</definedName>
    <definedName name="solver_rel4" localSheetId="3" hidden="1">1</definedName>
    <definedName name="solver_rel4" localSheetId="1" hidden="1">1</definedName>
    <definedName name="solver_rel4" localSheetId="4" hidden="1">1</definedName>
    <definedName name="solver_rel4" localSheetId="2" hidden="1">1</definedName>
    <definedName name="solver_rel4" localSheetId="5" hidden="1">1</definedName>
    <definedName name="solver_rel5" localSheetId="0" hidden="1">3</definedName>
    <definedName name="solver_rel5" localSheetId="3" hidden="1">3</definedName>
    <definedName name="solver_rel5" localSheetId="1" hidden="1">3</definedName>
    <definedName name="solver_rel5" localSheetId="4" hidden="1">3</definedName>
    <definedName name="solver_rel5" localSheetId="2" hidden="1">3</definedName>
    <definedName name="solver_rel5" localSheetId="5" hidden="1">3</definedName>
    <definedName name="solver_rel6" localSheetId="0" hidden="1">3</definedName>
    <definedName name="solver_rel6" localSheetId="3" hidden="1">3</definedName>
    <definedName name="solver_rel6" localSheetId="1" hidden="1">3</definedName>
    <definedName name="solver_rel6" localSheetId="4" hidden="1">3</definedName>
    <definedName name="solver_rel6" localSheetId="2" hidden="1">3</definedName>
    <definedName name="solver_rel6" localSheetId="5" hidden="1">3</definedName>
    <definedName name="solver_rel7" localSheetId="0" hidden="1">1</definedName>
    <definedName name="solver_rel7" localSheetId="3" hidden="1">1</definedName>
    <definedName name="solver_rel7" localSheetId="1" hidden="1">1</definedName>
    <definedName name="solver_rel7" localSheetId="4" hidden="1">1</definedName>
    <definedName name="solver_rel7" localSheetId="2" hidden="1">1</definedName>
    <definedName name="solver_rel7" localSheetId="5" hidden="1">1</definedName>
    <definedName name="solver_rhs1" localSheetId="0" hidden="1">0.4</definedName>
    <definedName name="solver_rhs1" localSheetId="3" hidden="1">0.4</definedName>
    <definedName name="solver_rhs1" localSheetId="1" hidden="1">0.4</definedName>
    <definedName name="solver_rhs1" localSheetId="4" hidden="1">0.4</definedName>
    <definedName name="solver_rhs1" localSheetId="2" hidden="1">0.4</definedName>
    <definedName name="solver_rhs1" localSheetId="5" hidden="1">0.4</definedName>
    <definedName name="solver_rhs2" localSheetId="0" hidden="1">0.4</definedName>
    <definedName name="solver_rhs2" localSheetId="3" hidden="1">0.4</definedName>
    <definedName name="solver_rhs2" localSheetId="1" hidden="1">0.4</definedName>
    <definedName name="solver_rhs2" localSheetId="4" hidden="1">0.4</definedName>
    <definedName name="solver_rhs2" localSheetId="2" hidden="1">0.4</definedName>
    <definedName name="solver_rhs2" localSheetId="5" hidden="1">0.4</definedName>
    <definedName name="solver_rhs3" localSheetId="0" hidden="1">0.4</definedName>
    <definedName name="solver_rhs3" localSheetId="3" hidden="1">0.4</definedName>
    <definedName name="solver_rhs3" localSheetId="1" hidden="1">0.4</definedName>
    <definedName name="solver_rhs3" localSheetId="4" hidden="1">0.4</definedName>
    <definedName name="solver_rhs3" localSheetId="2" hidden="1">0.4</definedName>
    <definedName name="solver_rhs3" localSheetId="5" hidden="1">0.4</definedName>
    <definedName name="solver_rhs4" localSheetId="0" hidden="1">1</definedName>
    <definedName name="solver_rhs4" localSheetId="3" hidden="1">1</definedName>
    <definedName name="solver_rhs4" localSheetId="1" hidden="1">1</definedName>
    <definedName name="solver_rhs4" localSheetId="4" hidden="1">1</definedName>
    <definedName name="solver_rhs4" localSheetId="2" hidden="1">1</definedName>
    <definedName name="solver_rhs4" localSheetId="5" hidden="1">1</definedName>
    <definedName name="solver_rhs5" localSheetId="0" hidden="1">0</definedName>
    <definedName name="solver_rhs5" localSheetId="3" hidden="1">0</definedName>
    <definedName name="solver_rhs5" localSheetId="1" hidden="1">0</definedName>
    <definedName name="solver_rhs5" localSheetId="4" hidden="1">0</definedName>
    <definedName name="solver_rhs5" localSheetId="2" hidden="1">0</definedName>
    <definedName name="solver_rhs5" localSheetId="5" hidden="1">0</definedName>
    <definedName name="solver_rhs6" localSheetId="0" hidden="1">0.3</definedName>
    <definedName name="solver_rhs6" localSheetId="3" hidden="1">0.3</definedName>
    <definedName name="solver_rhs6" localSheetId="1" hidden="1">0.3</definedName>
    <definedName name="solver_rhs6" localSheetId="4" hidden="1">0.3</definedName>
    <definedName name="solver_rhs6" localSheetId="2" hidden="1">0.3</definedName>
    <definedName name="solver_rhs6" localSheetId="5" hidden="1">0.3</definedName>
    <definedName name="solver_rhs7" localSheetId="0" hidden="1">0.4</definedName>
    <definedName name="solver_rhs7" localSheetId="3" hidden="1">0.4</definedName>
    <definedName name="solver_rhs7" localSheetId="1" hidden="1">0.4</definedName>
    <definedName name="solver_rhs7" localSheetId="4" hidden="1">0.4</definedName>
    <definedName name="solver_rhs7" localSheetId="2" hidden="1">0.4</definedName>
    <definedName name="solver_rhs7" localSheetId="5" hidden="1">0.4</definedName>
    <definedName name="solver_scl" localSheetId="0" hidden="1">1</definedName>
    <definedName name="solver_scl" localSheetId="3" hidden="1">1</definedName>
    <definedName name="solver_scl" localSheetId="1" hidden="1">1</definedName>
    <definedName name="solver_scl" localSheetId="4" hidden="1">1</definedName>
    <definedName name="solver_scl" localSheetId="2" hidden="1">1</definedName>
    <definedName name="solver_scl" localSheetId="5" hidden="1">1</definedName>
    <definedName name="solver_sho" localSheetId="0" hidden="1">2</definedName>
    <definedName name="solver_sho" localSheetId="3" hidden="1">2</definedName>
    <definedName name="solver_sho" localSheetId="1" hidden="1">2</definedName>
    <definedName name="solver_sho" localSheetId="4" hidden="1">2</definedName>
    <definedName name="solver_sho" localSheetId="2" hidden="1">2</definedName>
    <definedName name="solver_sho" localSheetId="5" hidden="1">2</definedName>
    <definedName name="solver_tim" localSheetId="0" hidden="1">5000</definedName>
    <definedName name="solver_tim" localSheetId="3" hidden="1">5000</definedName>
    <definedName name="solver_tim" localSheetId="1" hidden="1">5000</definedName>
    <definedName name="solver_tim" localSheetId="4" hidden="1">5000</definedName>
    <definedName name="solver_tim" localSheetId="2" hidden="1">5000</definedName>
    <definedName name="solver_tim" localSheetId="5" hidden="1">5000</definedName>
    <definedName name="solver_tol" localSheetId="0" hidden="1">0.05</definedName>
    <definedName name="solver_tol" localSheetId="3" hidden="1">0.05</definedName>
    <definedName name="solver_tol" localSheetId="1" hidden="1">0.05</definedName>
    <definedName name="solver_tol" localSheetId="4" hidden="1">0.05</definedName>
    <definedName name="solver_tol" localSheetId="2" hidden="1">0.05</definedName>
    <definedName name="solver_tol" localSheetId="5" hidden="1">0.05</definedName>
    <definedName name="solver_typ" localSheetId="0" hidden="1">2</definedName>
    <definedName name="solver_typ" localSheetId="3" hidden="1">2</definedName>
    <definedName name="solver_typ" localSheetId="1" hidden="1">2</definedName>
    <definedName name="solver_typ" localSheetId="4" hidden="1">2</definedName>
    <definedName name="solver_typ" localSheetId="2" hidden="1">2</definedName>
    <definedName name="solver_typ" localSheetId="5" hidden="1">2</definedName>
    <definedName name="solver_val" localSheetId="0" hidden="1">0.001</definedName>
    <definedName name="solver_val" localSheetId="3" hidden="1">0.001</definedName>
    <definedName name="solver_val" localSheetId="1" hidden="1">0.001</definedName>
    <definedName name="solver_val" localSheetId="4" hidden="1">0.001</definedName>
    <definedName name="solver_val" localSheetId="2" hidden="1">0.001</definedName>
    <definedName name="solver_val" localSheetId="5" hidden="1">0.001</definedName>
  </definedNames>
  <calcPr fullCalcOnLoad="1"/>
</workbook>
</file>

<file path=xl/sharedStrings.xml><?xml version="1.0" encoding="utf-8"?>
<sst xmlns="http://schemas.openxmlformats.org/spreadsheetml/2006/main" count="138" uniqueCount="26">
  <si>
    <t>Suction (cm)</t>
  </si>
  <si>
    <t>Theta-M</t>
  </si>
  <si>
    <t>Fitting parameters</t>
  </si>
  <si>
    <t>SSE</t>
  </si>
  <si>
    <t>Variance</t>
  </si>
  <si>
    <t>Error^2</t>
  </si>
  <si>
    <t>No. Observ.</t>
  </si>
  <si>
    <r>
      <t>R</t>
    </r>
    <r>
      <rPr>
        <b/>
        <vertAlign val="superscript"/>
        <sz val="10"/>
        <color indexed="10"/>
        <rFont val="Arial"/>
        <family val="2"/>
      </rPr>
      <t>2</t>
    </r>
  </si>
  <si>
    <t>Theta-P</t>
  </si>
  <si>
    <t>Theta-r</t>
  </si>
  <si>
    <t>Theta-s</t>
  </si>
  <si>
    <t>Alpha</t>
  </si>
  <si>
    <t>n</t>
  </si>
  <si>
    <t>m</t>
  </si>
  <si>
    <t>d(Theta)/dh</t>
  </si>
  <si>
    <r>
      <t>d</t>
    </r>
    <r>
      <rPr>
        <b/>
        <vertAlign val="superscript"/>
        <sz val="10"/>
        <color indexed="40"/>
        <rFont val="Arial"/>
        <family val="2"/>
      </rPr>
      <t>2</t>
    </r>
    <r>
      <rPr>
        <b/>
        <sz val="10"/>
        <color indexed="40"/>
        <rFont val="Arial"/>
        <family val="2"/>
      </rPr>
      <t>(Theta)/dh</t>
    </r>
    <r>
      <rPr>
        <b/>
        <vertAlign val="superscript"/>
        <sz val="10"/>
        <color indexed="40"/>
        <rFont val="Arial"/>
        <family val="2"/>
      </rPr>
      <t>2</t>
    </r>
  </si>
  <si>
    <r>
      <t>Theta</t>
    </r>
    <r>
      <rPr>
        <b/>
        <vertAlign val="subscript"/>
        <sz val="10"/>
        <rFont val="Arial"/>
        <family val="2"/>
      </rPr>
      <t>i</t>
    </r>
  </si>
  <si>
    <t>m &amp; n variables</t>
  </si>
  <si>
    <r>
      <t>h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(cm)</t>
    </r>
  </si>
  <si>
    <t>1/Alpha</t>
  </si>
  <si>
    <r>
      <t>S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 d(Theta)/dh (cm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</si>
  <si>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m = 1-1/n</t>
  </si>
  <si>
    <t>m = 1-2/n</t>
  </si>
  <si>
    <t>d(Theta)/d(ln h)</t>
  </si>
  <si>
    <r>
      <t>d</t>
    </r>
    <r>
      <rPr>
        <b/>
        <vertAlign val="superscript"/>
        <sz val="10"/>
        <color indexed="40"/>
        <rFont val="Arial"/>
        <family val="2"/>
      </rPr>
      <t>2</t>
    </r>
    <r>
      <rPr>
        <b/>
        <sz val="10"/>
        <color indexed="40"/>
        <rFont val="Arial"/>
        <family val="2"/>
      </rPr>
      <t>(Theta)/d(ln h)</t>
    </r>
    <r>
      <rPr>
        <b/>
        <vertAlign val="superscript"/>
        <sz val="10"/>
        <color indexed="40"/>
        <rFont val="Arial"/>
        <family val="2"/>
      </rPr>
      <t>2</t>
    </r>
  </si>
  <si>
    <r>
      <t>S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 d(Theta)/d(ln h) (cm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</si>
</sst>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5"/>
      <name val="Arial"/>
      <family val="2"/>
    </font>
    <font>
      <sz val="1.75"/>
      <name val="Arial"/>
      <family val="0"/>
    </font>
    <font>
      <b/>
      <sz val="1.75"/>
      <name val="Arial"/>
      <family val="0"/>
    </font>
    <font>
      <b/>
      <sz val="10"/>
      <name val="Arial"/>
      <family val="2"/>
    </font>
    <font>
      <b/>
      <vertAlign val="superscript"/>
      <sz val="10"/>
      <color indexed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vertAlign val="superscript"/>
      <sz val="10"/>
      <color indexed="4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vertAlign val="superscript"/>
      <sz val="8.25"/>
      <name val="Arial"/>
      <family val="2"/>
    </font>
    <font>
      <sz val="1.25"/>
      <name val="Arial"/>
      <family val="0"/>
    </font>
    <font>
      <b/>
      <sz val="1.25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sz val="9.25"/>
      <name val="Arial"/>
      <family val="0"/>
    </font>
    <font>
      <b/>
      <vertAlign val="superscript"/>
      <sz val="9.25"/>
      <name val="Arial"/>
      <family val="2"/>
    </font>
    <font>
      <sz val="9"/>
      <name val="Arial"/>
      <family val="0"/>
    </font>
    <font>
      <b/>
      <sz val="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8" fontId="9" fillId="0" borderId="0" xfId="0" applyNumberFormat="1" applyFont="1" applyAlignment="1">
      <alignment horizontal="center"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8" fontId="9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  <xf numFmtId="176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76" fontId="9" fillId="2" borderId="0" xfId="0" applyNumberFormat="1" applyFont="1" applyFill="1" applyAlignment="1">
      <alignment horizontal="center"/>
    </xf>
    <xf numFmtId="173" fontId="9" fillId="2" borderId="0" xfId="0" applyNumberFormat="1" applyFont="1" applyFill="1" applyAlignment="1">
      <alignment horizontal="center"/>
    </xf>
    <xf numFmtId="179" fontId="9" fillId="2" borderId="0" xfId="0" applyNumberFormat="1" applyFont="1" applyFill="1" applyAlignment="1">
      <alignment horizontal="center"/>
    </xf>
    <xf numFmtId="178" fontId="9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'VG-m&amp;n variable'!$A$2:$A$15</c:f>
              <c:numCache>
                <c:ptCount val="14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300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15000</c:v>
                </c:pt>
              </c:numCache>
            </c:numRef>
          </c:xVal>
          <c:yVal>
            <c:numRef>
              <c:f>'VG-m&amp;n variable'!$B$2:$B$15</c:f>
              <c:numCache>
                <c:ptCount val="14"/>
                <c:pt idx="0">
                  <c:v>0.5403966540856531</c:v>
                </c:pt>
                <c:pt idx="1">
                  <c:v>0.535</c:v>
                </c:pt>
                <c:pt idx="2">
                  <c:v>0.52</c:v>
                </c:pt>
                <c:pt idx="3">
                  <c:v>0.505</c:v>
                </c:pt>
                <c:pt idx="4">
                  <c:v>0.465</c:v>
                </c:pt>
                <c:pt idx="5">
                  <c:v>0.401</c:v>
                </c:pt>
                <c:pt idx="6">
                  <c:v>0.36</c:v>
                </c:pt>
                <c:pt idx="7">
                  <c:v>0.28</c:v>
                </c:pt>
                <c:pt idx="8">
                  <c:v>0.23</c:v>
                </c:pt>
                <c:pt idx="9">
                  <c:v>0.2</c:v>
                </c:pt>
                <c:pt idx="10">
                  <c:v>0.18</c:v>
                </c:pt>
                <c:pt idx="11">
                  <c:v>0.17</c:v>
                </c:pt>
                <c:pt idx="12">
                  <c:v>0.16</c:v>
                </c:pt>
                <c:pt idx="13">
                  <c:v>0.155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'VG-m&amp;n variable'!#REF!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'VG-m&amp;n variable'!#REF!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485177"/>
        <c:axId val="28822274"/>
      </c:scatterChart>
      <c:valAx>
        <c:axId val="40485177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8822274"/>
        <c:crosses val="autoZero"/>
        <c:crossBetween val="midCat"/>
        <c:dispUnits/>
      </c:valAx>
      <c:valAx>
        <c:axId val="28822274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517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8125"/>
          <c:w val="0.9575"/>
          <c:h val="0.8782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'VG-m=1-1n'!$A$24:$A$184</c:f>
              <c:numCache/>
            </c:numRef>
          </c:xVal>
          <c:yVal>
            <c:numRef>
              <c:f>'VG-m=1-1n'!$C$24:$C$184</c:f>
              <c:numCache/>
            </c:numRef>
          </c:yVal>
          <c:smooth val="0"/>
        </c:ser>
        <c:axId val="25431651"/>
        <c:axId val="27558268"/>
      </c:scatterChart>
      <c:valAx>
        <c:axId val="2543165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58268"/>
        <c:crossesAt val="0"/>
        <c:crossBetween val="midCat"/>
        <c:dispUnits/>
      </c:valAx>
      <c:valAx>
        <c:axId val="2755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d(Theta)/dh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2543165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0675"/>
          <c:w val="0.97075"/>
          <c:h val="0.9467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'VG-m=1-1n'!$A$24:$A$184</c:f>
              <c:numCache>
                <c:ptCount val="1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29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430</c:v>
                </c:pt>
                <c:pt idx="54">
                  <c:v>440</c:v>
                </c:pt>
                <c:pt idx="55">
                  <c:v>450</c:v>
                </c:pt>
                <c:pt idx="56">
                  <c:v>460</c:v>
                </c:pt>
                <c:pt idx="57">
                  <c:v>470</c:v>
                </c:pt>
                <c:pt idx="58">
                  <c:v>480</c:v>
                </c:pt>
                <c:pt idx="59">
                  <c:v>490</c:v>
                </c:pt>
                <c:pt idx="60">
                  <c:v>500</c:v>
                </c:pt>
                <c:pt idx="61">
                  <c:v>510</c:v>
                </c:pt>
                <c:pt idx="62">
                  <c:v>520</c:v>
                </c:pt>
                <c:pt idx="63">
                  <c:v>530</c:v>
                </c:pt>
                <c:pt idx="64">
                  <c:v>540</c:v>
                </c:pt>
                <c:pt idx="65">
                  <c:v>550</c:v>
                </c:pt>
                <c:pt idx="66">
                  <c:v>560</c:v>
                </c:pt>
                <c:pt idx="67">
                  <c:v>570</c:v>
                </c:pt>
                <c:pt idx="68">
                  <c:v>580</c:v>
                </c:pt>
                <c:pt idx="69">
                  <c:v>590</c:v>
                </c:pt>
                <c:pt idx="70">
                  <c:v>600</c:v>
                </c:pt>
                <c:pt idx="71">
                  <c:v>610</c:v>
                </c:pt>
                <c:pt idx="72">
                  <c:v>620</c:v>
                </c:pt>
                <c:pt idx="73">
                  <c:v>630</c:v>
                </c:pt>
                <c:pt idx="74">
                  <c:v>640</c:v>
                </c:pt>
                <c:pt idx="75">
                  <c:v>650</c:v>
                </c:pt>
                <c:pt idx="76">
                  <c:v>660</c:v>
                </c:pt>
                <c:pt idx="77">
                  <c:v>670</c:v>
                </c:pt>
                <c:pt idx="78">
                  <c:v>680</c:v>
                </c:pt>
                <c:pt idx="79">
                  <c:v>690</c:v>
                </c:pt>
                <c:pt idx="80">
                  <c:v>700</c:v>
                </c:pt>
                <c:pt idx="81">
                  <c:v>710</c:v>
                </c:pt>
                <c:pt idx="82">
                  <c:v>720</c:v>
                </c:pt>
                <c:pt idx="83">
                  <c:v>730</c:v>
                </c:pt>
                <c:pt idx="84">
                  <c:v>740</c:v>
                </c:pt>
                <c:pt idx="85">
                  <c:v>750</c:v>
                </c:pt>
                <c:pt idx="86">
                  <c:v>760</c:v>
                </c:pt>
                <c:pt idx="87">
                  <c:v>770</c:v>
                </c:pt>
                <c:pt idx="88">
                  <c:v>780</c:v>
                </c:pt>
                <c:pt idx="89">
                  <c:v>790</c:v>
                </c:pt>
                <c:pt idx="90">
                  <c:v>800</c:v>
                </c:pt>
                <c:pt idx="91">
                  <c:v>810</c:v>
                </c:pt>
                <c:pt idx="92">
                  <c:v>820</c:v>
                </c:pt>
                <c:pt idx="93">
                  <c:v>830</c:v>
                </c:pt>
                <c:pt idx="94">
                  <c:v>840</c:v>
                </c:pt>
                <c:pt idx="95">
                  <c:v>850</c:v>
                </c:pt>
                <c:pt idx="96">
                  <c:v>860</c:v>
                </c:pt>
                <c:pt idx="97">
                  <c:v>870</c:v>
                </c:pt>
                <c:pt idx="98">
                  <c:v>880</c:v>
                </c:pt>
                <c:pt idx="99">
                  <c:v>890</c:v>
                </c:pt>
                <c:pt idx="100">
                  <c:v>900</c:v>
                </c:pt>
                <c:pt idx="101">
                  <c:v>910</c:v>
                </c:pt>
                <c:pt idx="102">
                  <c:v>920</c:v>
                </c:pt>
                <c:pt idx="103">
                  <c:v>930</c:v>
                </c:pt>
                <c:pt idx="104">
                  <c:v>940</c:v>
                </c:pt>
                <c:pt idx="105">
                  <c:v>950</c:v>
                </c:pt>
                <c:pt idx="106">
                  <c:v>960</c:v>
                </c:pt>
                <c:pt idx="107">
                  <c:v>970</c:v>
                </c:pt>
                <c:pt idx="108">
                  <c:v>980</c:v>
                </c:pt>
                <c:pt idx="109">
                  <c:v>990</c:v>
                </c:pt>
                <c:pt idx="110">
                  <c:v>1000</c:v>
                </c:pt>
                <c:pt idx="111">
                  <c:v>1100</c:v>
                </c:pt>
                <c:pt idx="112">
                  <c:v>1200</c:v>
                </c:pt>
                <c:pt idx="113">
                  <c:v>1300</c:v>
                </c:pt>
                <c:pt idx="114">
                  <c:v>1400</c:v>
                </c:pt>
                <c:pt idx="115">
                  <c:v>1500</c:v>
                </c:pt>
                <c:pt idx="116">
                  <c:v>1600</c:v>
                </c:pt>
                <c:pt idx="117">
                  <c:v>1700</c:v>
                </c:pt>
                <c:pt idx="118">
                  <c:v>1800</c:v>
                </c:pt>
                <c:pt idx="119">
                  <c:v>1900</c:v>
                </c:pt>
                <c:pt idx="120">
                  <c:v>2000</c:v>
                </c:pt>
                <c:pt idx="121">
                  <c:v>2100</c:v>
                </c:pt>
                <c:pt idx="122">
                  <c:v>2200</c:v>
                </c:pt>
                <c:pt idx="123">
                  <c:v>2300</c:v>
                </c:pt>
                <c:pt idx="124">
                  <c:v>2400</c:v>
                </c:pt>
                <c:pt idx="125">
                  <c:v>2500</c:v>
                </c:pt>
                <c:pt idx="126">
                  <c:v>2600</c:v>
                </c:pt>
                <c:pt idx="127">
                  <c:v>2700</c:v>
                </c:pt>
                <c:pt idx="128">
                  <c:v>2800</c:v>
                </c:pt>
                <c:pt idx="129">
                  <c:v>2900</c:v>
                </c:pt>
                <c:pt idx="130">
                  <c:v>3000</c:v>
                </c:pt>
                <c:pt idx="131">
                  <c:v>3100</c:v>
                </c:pt>
                <c:pt idx="132">
                  <c:v>3200</c:v>
                </c:pt>
                <c:pt idx="133">
                  <c:v>3300</c:v>
                </c:pt>
                <c:pt idx="134">
                  <c:v>3400</c:v>
                </c:pt>
                <c:pt idx="135">
                  <c:v>3500</c:v>
                </c:pt>
                <c:pt idx="136">
                  <c:v>3600</c:v>
                </c:pt>
                <c:pt idx="137">
                  <c:v>3700</c:v>
                </c:pt>
                <c:pt idx="138">
                  <c:v>3800</c:v>
                </c:pt>
                <c:pt idx="139">
                  <c:v>3900</c:v>
                </c:pt>
                <c:pt idx="140">
                  <c:v>4000</c:v>
                </c:pt>
                <c:pt idx="141">
                  <c:v>4100</c:v>
                </c:pt>
                <c:pt idx="142">
                  <c:v>4200</c:v>
                </c:pt>
                <c:pt idx="143">
                  <c:v>4300</c:v>
                </c:pt>
                <c:pt idx="144">
                  <c:v>4400</c:v>
                </c:pt>
                <c:pt idx="145">
                  <c:v>4500</c:v>
                </c:pt>
                <c:pt idx="146">
                  <c:v>4600</c:v>
                </c:pt>
                <c:pt idx="147">
                  <c:v>4700</c:v>
                </c:pt>
                <c:pt idx="148">
                  <c:v>4800</c:v>
                </c:pt>
                <c:pt idx="149">
                  <c:v>4900</c:v>
                </c:pt>
                <c:pt idx="150">
                  <c:v>5000</c:v>
                </c:pt>
                <c:pt idx="151">
                  <c:v>6000</c:v>
                </c:pt>
                <c:pt idx="152">
                  <c:v>7000</c:v>
                </c:pt>
                <c:pt idx="153">
                  <c:v>8000</c:v>
                </c:pt>
                <c:pt idx="154">
                  <c:v>9000</c:v>
                </c:pt>
                <c:pt idx="155">
                  <c:v>10000</c:v>
                </c:pt>
                <c:pt idx="156">
                  <c:v>11000</c:v>
                </c:pt>
                <c:pt idx="157">
                  <c:v>12000</c:v>
                </c:pt>
                <c:pt idx="158">
                  <c:v>13000</c:v>
                </c:pt>
                <c:pt idx="159">
                  <c:v>14000</c:v>
                </c:pt>
                <c:pt idx="160">
                  <c:v>15000</c:v>
                </c:pt>
              </c:numCache>
            </c:numRef>
          </c:xVal>
          <c:yVal>
            <c:numRef>
              <c:f>'VG-m=1-1n'!$D$24:$D$184</c:f>
              <c:numCache>
                <c:ptCount val="161"/>
                <c:pt idx="0">
                  <c:v>0.00024897792753919687</c:v>
                </c:pt>
                <c:pt idx="1">
                  <c:v>0.00019267293956257603</c:v>
                </c:pt>
                <c:pt idx="2">
                  <c:v>0.00016368306563225896</c:v>
                </c:pt>
                <c:pt idx="3">
                  <c:v>0.00014403490998438924</c:v>
                </c:pt>
                <c:pt idx="4">
                  <c:v>0.0001289403176368972</c:v>
                </c:pt>
                <c:pt idx="5">
                  <c:v>0.00011649694113625957</c:v>
                </c:pt>
                <c:pt idx="6">
                  <c:v>0.00010578212410047919</c:v>
                </c:pt>
                <c:pt idx="7">
                  <c:v>9.629030851699101E-05</c:v>
                </c:pt>
                <c:pt idx="8">
                  <c:v>8.772048414993735E-05</c:v>
                </c:pt>
                <c:pt idx="9">
                  <c:v>7.988213523655059E-05</c:v>
                </c:pt>
                <c:pt idx="10">
                  <c:v>2.5676891293440138E-05</c:v>
                </c:pt>
                <c:pt idx="11">
                  <c:v>5.603590583768983E-08</c:v>
                </c:pt>
                <c:pt idx="12">
                  <c:v>-1.8719099914348207E-06</c:v>
                </c:pt>
                <c:pt idx="13">
                  <c:v>-9.443862108310707E-06</c:v>
                </c:pt>
                <c:pt idx="14">
                  <c:v>-1.425677993056484E-05</c:v>
                </c:pt>
                <c:pt idx="15">
                  <c:v>-1.8532488476752237E-05</c:v>
                </c:pt>
                <c:pt idx="16">
                  <c:v>-1.890261723173669E-05</c:v>
                </c:pt>
                <c:pt idx="17">
                  <c:v>-1.7600998469743765E-05</c:v>
                </c:pt>
                <c:pt idx="18">
                  <c:v>-1.572411683383398E-05</c:v>
                </c:pt>
                <c:pt idx="19">
                  <c:v>-1.3774866429694838E-05</c:v>
                </c:pt>
                <c:pt idx="20">
                  <c:v>-1.1963533619558826E-05</c:v>
                </c:pt>
                <c:pt idx="21">
                  <c:v>-1.0362056607978391E-05</c:v>
                </c:pt>
                <c:pt idx="22">
                  <c:v>-8.98002925373025E-06</c:v>
                </c:pt>
                <c:pt idx="23">
                  <c:v>-7.801202357264592E-06</c:v>
                </c:pt>
                <c:pt idx="24">
                  <c:v>-6.800558031778983E-06</c:v>
                </c:pt>
                <c:pt idx="25">
                  <c:v>-5.9519712177295775E-06</c:v>
                </c:pt>
                <c:pt idx="26">
                  <c:v>-5.231373325319181E-06</c:v>
                </c:pt>
                <c:pt idx="27">
                  <c:v>-4.61781234648888E-06</c:v>
                </c:pt>
                <c:pt idx="28">
                  <c:v>-4.093568767774911E-06</c:v>
                </c:pt>
                <c:pt idx="29">
                  <c:v>-3.643882865006961E-06</c:v>
                </c:pt>
                <c:pt idx="30">
                  <c:v>-3.2565540786787114E-06</c:v>
                </c:pt>
                <c:pt idx="31">
                  <c:v>-2.9215296440656877E-06</c:v>
                </c:pt>
                <c:pt idx="32">
                  <c:v>-2.630530492579483E-06</c:v>
                </c:pt>
                <c:pt idx="33">
                  <c:v>-2.3767298569767187E-06</c:v>
                </c:pt>
                <c:pt idx="34">
                  <c:v>-2.1544853549890184E-06</c:v>
                </c:pt>
                <c:pt idx="35">
                  <c:v>-1.959119356341538E-06</c:v>
                </c:pt>
                <c:pt idx="36">
                  <c:v>-1.7867405772445523E-06</c:v>
                </c:pt>
                <c:pt idx="37">
                  <c:v>-1.63409983362677E-06</c:v>
                </c:pt>
                <c:pt idx="38">
                  <c:v>-1.4984736179741332E-06</c:v>
                </c:pt>
                <c:pt idx="39">
                  <c:v>-1.3775701221839372E-06</c:v>
                </c:pt>
                <c:pt idx="40">
                  <c:v>-1.2694532756649597E-06</c:v>
                </c:pt>
                <c:pt idx="41">
                  <c:v>-1.1724812102256547E-06</c:v>
                </c:pt>
                <c:pt idx="42">
                  <c:v>-1.0852562742535635E-06</c:v>
                </c:pt>
                <c:pt idx="43">
                  <c:v>-1.0065843014511157E-06</c:v>
                </c:pt>
                <c:pt idx="44">
                  <c:v>-9.354413089353919E-07</c:v>
                </c:pt>
                <c:pt idx="45">
                  <c:v>-8.709461740071236E-07</c:v>
                </c:pt>
                <c:pt idx="46">
                  <c:v>-8.123381358608995E-07</c:v>
                </c:pt>
                <c:pt idx="47">
                  <c:v>-7.589582033014823E-07</c:v>
                </c:pt>
                <c:pt idx="48">
                  <c:v>-7.102337349759253E-07</c:v>
                </c:pt>
                <c:pt idx="49">
                  <c:v>-6.656656051407656E-07</c:v>
                </c:pt>
                <c:pt idx="50">
                  <c:v>-6.248174838741399E-07</c:v>
                </c:pt>
                <c:pt idx="51">
                  <c:v>-5.873068524839883E-07</c:v>
                </c:pt>
                <c:pt idx="52">
                  <c:v>-5.527974478164407E-07</c:v>
                </c:pt>
                <c:pt idx="53">
                  <c:v>-5.209928872719449E-07</c:v>
                </c:pt>
                <c:pt idx="54">
                  <c:v>-4.916312727467804E-07</c:v>
                </c:pt>
                <c:pt idx="55">
                  <c:v>-4.644806089006905E-07</c:v>
                </c:pt>
                <c:pt idx="56">
                  <c:v>-4.393349010351982E-07</c:v>
                </c:pt>
                <c:pt idx="57">
                  <c:v>-4.160108219617605E-07</c:v>
                </c:pt>
                <c:pt idx="58">
                  <c:v>-3.94344856728004E-07</c:v>
                </c:pt>
                <c:pt idx="59">
                  <c:v>-3.741908498854151E-07</c:v>
                </c:pt>
                <c:pt idx="60">
                  <c:v>-3.554178928564736E-07</c:v>
                </c:pt>
                <c:pt idx="61">
                  <c:v>-3.379084994735916E-07</c:v>
                </c:pt>
                <c:pt idx="62">
                  <c:v>-3.2155702637580823E-07</c:v>
                </c:pt>
                <c:pt idx="63">
                  <c:v>-3.0626830202754237E-07</c:v>
                </c:pt>
                <c:pt idx="64">
                  <c:v>-2.919564339581432E-07</c:v>
                </c:pt>
                <c:pt idx="65">
                  <c:v>-2.7854376864422977E-07</c:v>
                </c:pt>
                <c:pt idx="66">
                  <c:v>-2.6595998245608046E-07</c:v>
                </c:pt>
                <c:pt idx="67">
                  <c:v>-2.5414128541454145E-07</c:v>
                </c:pt>
                <c:pt idx="68">
                  <c:v>-2.430297222776814E-07</c:v>
                </c:pt>
                <c:pt idx="69">
                  <c:v>-2.3257255779461406E-07</c:v>
                </c:pt>
                <c:pt idx="70">
                  <c:v>-2.2272173490737808E-07</c:v>
                </c:pt>
                <c:pt idx="71">
                  <c:v>-2.1343339631526586E-07</c:v>
                </c:pt>
                <c:pt idx="72">
                  <c:v>-2.0466746119243635E-07</c:v>
                </c:pt>
                <c:pt idx="73">
                  <c:v>-1.9638725001241666E-07</c:v>
                </c:pt>
                <c:pt idx="74">
                  <c:v>-1.8855915141770803E-07</c:v>
                </c:pt>
                <c:pt idx="75">
                  <c:v>-1.811523259084433E-07</c:v>
                </c:pt>
                <c:pt idx="76">
                  <c:v>-1.7413844183503026E-07</c:v>
                </c:pt>
                <c:pt idx="77">
                  <c:v>-1.6749143978596767E-07</c:v>
                </c:pt>
                <c:pt idx="78">
                  <c:v>-1.6118732198005891E-07</c:v>
                </c:pt>
                <c:pt idx="79">
                  <c:v>-1.5520396371590962E-07</c:v>
                </c:pt>
                <c:pt idx="80">
                  <c:v>-1.4952094431229365E-07</c:v>
                </c:pt>
                <c:pt idx="81">
                  <c:v>-1.4411939530036924E-07</c:v>
                </c:pt>
                <c:pt idx="82">
                  <c:v>-1.3898186391078742E-07</c:v>
                </c:pt>
                <c:pt idx="83">
                  <c:v>-1.3409219014226803E-07</c:v>
                </c:pt>
                <c:pt idx="84">
                  <c:v>-1.2943539590883459E-07</c:v>
                </c:pt>
                <c:pt idx="85">
                  <c:v>-1.2499758494540922E-07</c:v>
                </c:pt>
                <c:pt idx="86">
                  <c:v>-1.2076585230992928E-07</c:v>
                </c:pt>
                <c:pt idx="87">
                  <c:v>-1.1672820245791327E-07</c:v>
                </c:pt>
                <c:pt idx="88">
                  <c:v>-1.1287347498546015E-07</c:v>
                </c:pt>
                <c:pt idx="89">
                  <c:v>-1.0919127724137398E-07</c:v>
                </c:pt>
                <c:pt idx="90">
                  <c:v>-1.0567192310070358E-07</c:v>
                </c:pt>
                <c:pt idx="91">
                  <c:v>-1.0230637727208442E-07</c:v>
                </c:pt>
                <c:pt idx="92">
                  <c:v>-9.90862045815894E-08</c:v>
                </c:pt>
                <c:pt idx="93">
                  <c:v>-9.60035237374837E-08</c:v>
                </c:pt>
                <c:pt idx="94">
                  <c:v>-9.305096513457749E-08</c:v>
                </c:pt>
                <c:pt idx="95">
                  <c:v>-9.022163230467185E-08</c:v>
                </c:pt>
                <c:pt idx="96">
                  <c:v>-8.750906666176954E-08</c:v>
                </c:pt>
                <c:pt idx="97">
                  <c:v>-8.490721522798297E-08</c:v>
                </c:pt>
                <c:pt idx="98">
                  <c:v>-8.241040105900463E-08</c:v>
                </c:pt>
                <c:pt idx="99">
                  <c:v>-8.001329611722117E-08</c:v>
                </c:pt>
                <c:pt idx="100">
                  <c:v>-7.771089636640634E-08</c:v>
                </c:pt>
                <c:pt idx="101">
                  <c:v>-7.549849888494421E-08</c:v>
                </c:pt>
                <c:pt idx="102">
                  <c:v>-7.337168081496352E-08</c:v>
                </c:pt>
                <c:pt idx="103">
                  <c:v>-7.132627998295687E-08</c:v>
                </c:pt>
                <c:pt idx="104">
                  <c:v>-6.935837704370405E-08</c:v>
                </c:pt>
                <c:pt idx="105">
                  <c:v>-6.746427901376056E-08</c:v>
                </c:pt>
                <c:pt idx="106">
                  <c:v>-6.564050407374993E-08</c:v>
                </c:pt>
                <c:pt idx="107">
                  <c:v>-6.38837675302317E-08</c:v>
                </c:pt>
                <c:pt idx="108">
                  <c:v>-6.219096883830748E-08</c:v>
                </c:pt>
                <c:pt idx="109">
                  <c:v>-6.05591795954012E-08</c:v>
                </c:pt>
                <c:pt idx="110">
                  <c:v>-5.898563242499195E-08</c:v>
                </c:pt>
                <c:pt idx="111">
                  <c:v>-4.594122104916429E-08</c:v>
                </c:pt>
                <c:pt idx="112">
                  <c:v>-3.65550303445995E-08</c:v>
                </c:pt>
                <c:pt idx="113">
                  <c:v>-2.9615714331424236E-08</c:v>
                </c:pt>
                <c:pt idx="114">
                  <c:v>-2.4366153574546313E-08</c:v>
                </c:pt>
                <c:pt idx="115">
                  <c:v>-2.0315724851451292E-08</c:v>
                </c:pt>
                <c:pt idx="116">
                  <c:v>-1.7136502013322875E-08</c:v>
                </c:pt>
                <c:pt idx="117">
                  <c:v>-1.460334401129515E-08</c:v>
                </c:pt>
                <c:pt idx="118">
                  <c:v>-1.2558006798483389E-08</c:v>
                </c:pt>
                <c:pt idx="119">
                  <c:v>-1.0886938337064336E-08</c:v>
                </c:pt>
                <c:pt idx="120">
                  <c:v>-9.507142425167788E-09</c:v>
                </c:pt>
                <c:pt idx="121">
                  <c:v>-8.356948772601834E-09</c:v>
                </c:pt>
                <c:pt idx="122">
                  <c:v>-7.389848780556962E-09</c:v>
                </c:pt>
                <c:pt idx="123">
                  <c:v>-6.570294284671916E-09</c:v>
                </c:pt>
                <c:pt idx="124">
                  <c:v>-5.8707811172009104E-09</c:v>
                </c:pt>
                <c:pt idx="125">
                  <c:v>-5.269790529533823E-09</c:v>
                </c:pt>
                <c:pt idx="126">
                  <c:v>-4.750313866456265E-09</c:v>
                </c:pt>
                <c:pt idx="127">
                  <c:v>-4.2987804045219065E-09</c:v>
                </c:pt>
                <c:pt idx="128">
                  <c:v>-3.9042681342185785E-09</c:v>
                </c:pt>
                <c:pt idx="129">
                  <c:v>-3.557915909034201E-09</c:v>
                </c:pt>
                <c:pt idx="130">
                  <c:v>-3.252480766502277E-09</c:v>
                </c:pt>
                <c:pt idx="131">
                  <c:v>-2.9820011679632285E-09</c:v>
                </c:pt>
                <c:pt idx="132">
                  <c:v>-2.741538381323494E-09</c:v>
                </c:pt>
                <c:pt idx="133">
                  <c:v>-2.526976115028731E-09</c:v>
                </c:pt>
                <c:pt idx="134">
                  <c:v>-2.334863997065293E-09</c:v>
                </c:pt>
                <c:pt idx="135">
                  <c:v>-2.1622943557577546E-09</c:v>
                </c:pt>
                <c:pt idx="136">
                  <c:v>-2.0068045101522196E-09</c:v>
                </c:pt>
                <c:pt idx="137">
                  <c:v>-1.866298757671494E-09</c:v>
                </c:pt>
                <c:pt idx="138">
                  <c:v>-1.7389856858223589E-09</c:v>
                </c:pt>
                <c:pt idx="139">
                  <c:v>-1.6233274905323155E-09</c:v>
                </c:pt>
                <c:pt idx="140">
                  <c:v>-1.5179987651197411E-09</c:v>
                </c:pt>
                <c:pt idx="141">
                  <c:v>-1.4218528070750988E-09</c:v>
                </c:pt>
                <c:pt idx="142">
                  <c:v>-1.3338939284813975E-09</c:v>
                </c:pt>
                <c:pt idx="143">
                  <c:v>-1.253254588308755E-09</c:v>
                </c:pt>
                <c:pt idx="144">
                  <c:v>-1.1791764184974947E-09</c:v>
                </c:pt>
                <c:pt idx="145">
                  <c:v>-1.110994410646498E-09</c:v>
                </c:pt>
                <c:pt idx="146">
                  <c:v>-1.048123680824664E-09</c:v>
                </c:pt>
                <c:pt idx="147">
                  <c:v>-9.900483472587921E-10</c:v>
                </c:pt>
                <c:pt idx="148">
                  <c:v>-9.363121473826724E-10</c:v>
                </c:pt>
                <c:pt idx="149">
                  <c:v>-8.865104929060994E-10</c:v>
                </c:pt>
                <c:pt idx="150">
                  <c:v>-8.402837186504644E-10</c:v>
                </c:pt>
                <c:pt idx="151">
                  <c:v>-5.182074796459146E-10</c:v>
                </c:pt>
                <c:pt idx="152">
                  <c:v>-3.443371673035356E-10</c:v>
                </c:pt>
                <c:pt idx="153">
                  <c:v>-2.416520212568501E-10</c:v>
                </c:pt>
                <c:pt idx="154">
                  <c:v>-1.7681673809598126E-10</c:v>
                </c:pt>
                <c:pt idx="155">
                  <c:v>-1.3370803000060256E-10</c:v>
                </c:pt>
                <c:pt idx="156">
                  <c:v>-1.0383972552058739E-10</c:v>
                </c:pt>
                <c:pt idx="157">
                  <c:v>-8.24376964804645E-11</c:v>
                </c:pt>
                <c:pt idx="158">
                  <c:v>-6.666739020773986E-11</c:v>
                </c:pt>
                <c:pt idx="159">
                  <c:v>-5.4769165157765436E-11</c:v>
                </c:pt>
                <c:pt idx="160">
                  <c:v>-4.5608963569852983E-11</c:v>
                </c:pt>
              </c:numCache>
            </c:numRef>
          </c:yVal>
          <c:smooth val="0"/>
        </c:ser>
        <c:axId val="46697821"/>
        <c:axId val="17627206"/>
      </c:scatterChart>
      <c:valAx>
        <c:axId val="4669782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27206"/>
        <c:crossesAt val="0"/>
        <c:crossBetween val="midCat"/>
        <c:dispUnits/>
      </c:valAx>
      <c:valAx>
        <c:axId val="176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(Theta)/dh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69782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'VG-m=1-1n'!#REF!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'VG-m=1-1n'!#REF!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'VG-m=1-1n'!#REF!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'VG-m=1-1n'!#REF!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427127"/>
        <c:axId val="18517552"/>
      </c:scatterChart>
      <c:valAx>
        <c:axId val="2442712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17552"/>
        <c:crosses val="autoZero"/>
        <c:crossBetween val="midCat"/>
        <c:dispUnits/>
      </c:valAx>
      <c:valAx>
        <c:axId val="1851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442712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'VG-m=1-1n'!$A$24:$A$184</c:f>
              <c:numCache/>
            </c:numRef>
          </c:xVal>
          <c:yVal>
            <c:numRef>
              <c:f>'VG-m=1-1n'!$C$24:$C$184</c:f>
              <c:numCache/>
            </c:numRef>
          </c:yVal>
          <c:smooth val="0"/>
        </c:ser>
        <c:axId val="32440241"/>
        <c:axId val="23526714"/>
      </c:scatterChart>
      <c:valAx>
        <c:axId val="3244024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526714"/>
        <c:crossesAt val="0"/>
        <c:crossBetween val="midCat"/>
        <c:dispUnits/>
      </c:valAx>
      <c:valAx>
        <c:axId val="2352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d(Theta)/dh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3244024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'VG-m=1-1n'!$A$24:$A$184</c:f>
              <c:numCache>
                <c:ptCount val="1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29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430</c:v>
                </c:pt>
                <c:pt idx="54">
                  <c:v>440</c:v>
                </c:pt>
                <c:pt idx="55">
                  <c:v>450</c:v>
                </c:pt>
                <c:pt idx="56">
                  <c:v>460</c:v>
                </c:pt>
                <c:pt idx="57">
                  <c:v>470</c:v>
                </c:pt>
                <c:pt idx="58">
                  <c:v>480</c:v>
                </c:pt>
                <c:pt idx="59">
                  <c:v>490</c:v>
                </c:pt>
                <c:pt idx="60">
                  <c:v>500</c:v>
                </c:pt>
                <c:pt idx="61">
                  <c:v>510</c:v>
                </c:pt>
                <c:pt idx="62">
                  <c:v>520</c:v>
                </c:pt>
                <c:pt idx="63">
                  <c:v>530</c:v>
                </c:pt>
                <c:pt idx="64">
                  <c:v>540</c:v>
                </c:pt>
                <c:pt idx="65">
                  <c:v>550</c:v>
                </c:pt>
                <c:pt idx="66">
                  <c:v>560</c:v>
                </c:pt>
                <c:pt idx="67">
                  <c:v>570</c:v>
                </c:pt>
                <c:pt idx="68">
                  <c:v>580</c:v>
                </c:pt>
                <c:pt idx="69">
                  <c:v>590</c:v>
                </c:pt>
                <c:pt idx="70">
                  <c:v>600</c:v>
                </c:pt>
                <c:pt idx="71">
                  <c:v>610</c:v>
                </c:pt>
                <c:pt idx="72">
                  <c:v>620</c:v>
                </c:pt>
                <c:pt idx="73">
                  <c:v>630</c:v>
                </c:pt>
                <c:pt idx="74">
                  <c:v>640</c:v>
                </c:pt>
                <c:pt idx="75">
                  <c:v>650</c:v>
                </c:pt>
                <c:pt idx="76">
                  <c:v>660</c:v>
                </c:pt>
                <c:pt idx="77">
                  <c:v>670</c:v>
                </c:pt>
                <c:pt idx="78">
                  <c:v>680</c:v>
                </c:pt>
                <c:pt idx="79">
                  <c:v>690</c:v>
                </c:pt>
                <c:pt idx="80">
                  <c:v>700</c:v>
                </c:pt>
                <c:pt idx="81">
                  <c:v>710</c:v>
                </c:pt>
                <c:pt idx="82">
                  <c:v>720</c:v>
                </c:pt>
                <c:pt idx="83">
                  <c:v>730</c:v>
                </c:pt>
                <c:pt idx="84">
                  <c:v>740</c:v>
                </c:pt>
                <c:pt idx="85">
                  <c:v>750</c:v>
                </c:pt>
                <c:pt idx="86">
                  <c:v>760</c:v>
                </c:pt>
                <c:pt idx="87">
                  <c:v>770</c:v>
                </c:pt>
                <c:pt idx="88">
                  <c:v>780</c:v>
                </c:pt>
                <c:pt idx="89">
                  <c:v>790</c:v>
                </c:pt>
                <c:pt idx="90">
                  <c:v>800</c:v>
                </c:pt>
                <c:pt idx="91">
                  <c:v>810</c:v>
                </c:pt>
                <c:pt idx="92">
                  <c:v>820</c:v>
                </c:pt>
                <c:pt idx="93">
                  <c:v>830</c:v>
                </c:pt>
                <c:pt idx="94">
                  <c:v>840</c:v>
                </c:pt>
                <c:pt idx="95">
                  <c:v>850</c:v>
                </c:pt>
                <c:pt idx="96">
                  <c:v>860</c:v>
                </c:pt>
                <c:pt idx="97">
                  <c:v>870</c:v>
                </c:pt>
                <c:pt idx="98">
                  <c:v>880</c:v>
                </c:pt>
                <c:pt idx="99">
                  <c:v>890</c:v>
                </c:pt>
                <c:pt idx="100">
                  <c:v>900</c:v>
                </c:pt>
                <c:pt idx="101">
                  <c:v>910</c:v>
                </c:pt>
                <c:pt idx="102">
                  <c:v>920</c:v>
                </c:pt>
                <c:pt idx="103">
                  <c:v>930</c:v>
                </c:pt>
                <c:pt idx="104">
                  <c:v>940</c:v>
                </c:pt>
                <c:pt idx="105">
                  <c:v>950</c:v>
                </c:pt>
                <c:pt idx="106">
                  <c:v>960</c:v>
                </c:pt>
                <c:pt idx="107">
                  <c:v>970</c:v>
                </c:pt>
                <c:pt idx="108">
                  <c:v>980</c:v>
                </c:pt>
                <c:pt idx="109">
                  <c:v>990</c:v>
                </c:pt>
                <c:pt idx="110">
                  <c:v>1000</c:v>
                </c:pt>
                <c:pt idx="111">
                  <c:v>1100</c:v>
                </c:pt>
                <c:pt idx="112">
                  <c:v>1200</c:v>
                </c:pt>
                <c:pt idx="113">
                  <c:v>1300</c:v>
                </c:pt>
                <c:pt idx="114">
                  <c:v>1400</c:v>
                </c:pt>
                <c:pt idx="115">
                  <c:v>1500</c:v>
                </c:pt>
                <c:pt idx="116">
                  <c:v>1600</c:v>
                </c:pt>
                <c:pt idx="117">
                  <c:v>1700</c:v>
                </c:pt>
                <c:pt idx="118">
                  <c:v>1800</c:v>
                </c:pt>
                <c:pt idx="119">
                  <c:v>1900</c:v>
                </c:pt>
                <c:pt idx="120">
                  <c:v>2000</c:v>
                </c:pt>
                <c:pt idx="121">
                  <c:v>2100</c:v>
                </c:pt>
                <c:pt idx="122">
                  <c:v>2200</c:v>
                </c:pt>
                <c:pt idx="123">
                  <c:v>2300</c:v>
                </c:pt>
                <c:pt idx="124">
                  <c:v>2400</c:v>
                </c:pt>
                <c:pt idx="125">
                  <c:v>2500</c:v>
                </c:pt>
                <c:pt idx="126">
                  <c:v>2600</c:v>
                </c:pt>
                <c:pt idx="127">
                  <c:v>2700</c:v>
                </c:pt>
                <c:pt idx="128">
                  <c:v>2800</c:v>
                </c:pt>
                <c:pt idx="129">
                  <c:v>2900</c:v>
                </c:pt>
                <c:pt idx="130">
                  <c:v>3000</c:v>
                </c:pt>
                <c:pt idx="131">
                  <c:v>3100</c:v>
                </c:pt>
                <c:pt idx="132">
                  <c:v>3200</c:v>
                </c:pt>
                <c:pt idx="133">
                  <c:v>3300</c:v>
                </c:pt>
                <c:pt idx="134">
                  <c:v>3400</c:v>
                </c:pt>
                <c:pt idx="135">
                  <c:v>3500</c:v>
                </c:pt>
                <c:pt idx="136">
                  <c:v>3600</c:v>
                </c:pt>
                <c:pt idx="137">
                  <c:v>3700</c:v>
                </c:pt>
                <c:pt idx="138">
                  <c:v>3800</c:v>
                </c:pt>
                <c:pt idx="139">
                  <c:v>3900</c:v>
                </c:pt>
                <c:pt idx="140">
                  <c:v>4000</c:v>
                </c:pt>
                <c:pt idx="141">
                  <c:v>4100</c:v>
                </c:pt>
                <c:pt idx="142">
                  <c:v>4200</c:v>
                </c:pt>
                <c:pt idx="143">
                  <c:v>4300</c:v>
                </c:pt>
                <c:pt idx="144">
                  <c:v>4400</c:v>
                </c:pt>
                <c:pt idx="145">
                  <c:v>4500</c:v>
                </c:pt>
                <c:pt idx="146">
                  <c:v>4600</c:v>
                </c:pt>
                <c:pt idx="147">
                  <c:v>4700</c:v>
                </c:pt>
                <c:pt idx="148">
                  <c:v>4800</c:v>
                </c:pt>
                <c:pt idx="149">
                  <c:v>4900</c:v>
                </c:pt>
                <c:pt idx="150">
                  <c:v>5000</c:v>
                </c:pt>
                <c:pt idx="151">
                  <c:v>6000</c:v>
                </c:pt>
                <c:pt idx="152">
                  <c:v>7000</c:v>
                </c:pt>
                <c:pt idx="153">
                  <c:v>8000</c:v>
                </c:pt>
                <c:pt idx="154">
                  <c:v>9000</c:v>
                </c:pt>
                <c:pt idx="155">
                  <c:v>10000</c:v>
                </c:pt>
                <c:pt idx="156">
                  <c:v>11000</c:v>
                </c:pt>
                <c:pt idx="157">
                  <c:v>12000</c:v>
                </c:pt>
                <c:pt idx="158">
                  <c:v>13000</c:v>
                </c:pt>
                <c:pt idx="159">
                  <c:v>14000</c:v>
                </c:pt>
                <c:pt idx="160">
                  <c:v>15000</c:v>
                </c:pt>
              </c:numCache>
            </c:numRef>
          </c:xVal>
          <c:yVal>
            <c:numRef>
              <c:f>'VG-m=1-1n'!$D$24:$D$184</c:f>
              <c:numCache>
                <c:ptCount val="161"/>
                <c:pt idx="0">
                  <c:v>0.00024897792753919687</c:v>
                </c:pt>
                <c:pt idx="1">
                  <c:v>0.00019267293956257603</c:v>
                </c:pt>
                <c:pt idx="2">
                  <c:v>0.00016368306563225896</c:v>
                </c:pt>
                <c:pt idx="3">
                  <c:v>0.00014403490998438924</c:v>
                </c:pt>
                <c:pt idx="4">
                  <c:v>0.0001289403176368972</c:v>
                </c:pt>
                <c:pt idx="5">
                  <c:v>0.00011649694113625957</c:v>
                </c:pt>
                <c:pt idx="6">
                  <c:v>0.00010578212410047919</c:v>
                </c:pt>
                <c:pt idx="7">
                  <c:v>9.629030851699101E-05</c:v>
                </c:pt>
                <c:pt idx="8">
                  <c:v>8.772048414993735E-05</c:v>
                </c:pt>
                <c:pt idx="9">
                  <c:v>7.988213523655059E-05</c:v>
                </c:pt>
                <c:pt idx="10">
                  <c:v>2.5676891293440138E-05</c:v>
                </c:pt>
                <c:pt idx="11">
                  <c:v>5.603590583768983E-08</c:v>
                </c:pt>
                <c:pt idx="12">
                  <c:v>-1.8719099914348207E-06</c:v>
                </c:pt>
                <c:pt idx="13">
                  <c:v>-9.443862108310707E-06</c:v>
                </c:pt>
                <c:pt idx="14">
                  <c:v>-1.425677993056484E-05</c:v>
                </c:pt>
                <c:pt idx="15">
                  <c:v>-1.8532488476752237E-05</c:v>
                </c:pt>
                <c:pt idx="16">
                  <c:v>-1.890261723173669E-05</c:v>
                </c:pt>
                <c:pt idx="17">
                  <c:v>-1.7600998469743765E-05</c:v>
                </c:pt>
                <c:pt idx="18">
                  <c:v>-1.572411683383398E-05</c:v>
                </c:pt>
                <c:pt idx="19">
                  <c:v>-1.3774866429694838E-05</c:v>
                </c:pt>
                <c:pt idx="20">
                  <c:v>-1.1963533619558826E-05</c:v>
                </c:pt>
                <c:pt idx="21">
                  <c:v>-1.0362056607978391E-05</c:v>
                </c:pt>
                <c:pt idx="22">
                  <c:v>-8.98002925373025E-06</c:v>
                </c:pt>
                <c:pt idx="23">
                  <c:v>-7.801202357264592E-06</c:v>
                </c:pt>
                <c:pt idx="24">
                  <c:v>-6.800558031778983E-06</c:v>
                </c:pt>
                <c:pt idx="25">
                  <c:v>-5.9519712177295775E-06</c:v>
                </c:pt>
                <c:pt idx="26">
                  <c:v>-5.231373325319181E-06</c:v>
                </c:pt>
                <c:pt idx="27">
                  <c:v>-4.61781234648888E-06</c:v>
                </c:pt>
                <c:pt idx="28">
                  <c:v>-4.093568767774911E-06</c:v>
                </c:pt>
                <c:pt idx="29">
                  <c:v>-3.643882865006961E-06</c:v>
                </c:pt>
                <c:pt idx="30">
                  <c:v>-3.2565540786787114E-06</c:v>
                </c:pt>
                <c:pt idx="31">
                  <c:v>-2.9215296440656877E-06</c:v>
                </c:pt>
                <c:pt idx="32">
                  <c:v>-2.630530492579483E-06</c:v>
                </c:pt>
                <c:pt idx="33">
                  <c:v>-2.3767298569767187E-06</c:v>
                </c:pt>
                <c:pt idx="34">
                  <c:v>-2.1544853549890184E-06</c:v>
                </c:pt>
                <c:pt idx="35">
                  <c:v>-1.959119356341538E-06</c:v>
                </c:pt>
                <c:pt idx="36">
                  <c:v>-1.7867405772445523E-06</c:v>
                </c:pt>
                <c:pt idx="37">
                  <c:v>-1.63409983362677E-06</c:v>
                </c:pt>
                <c:pt idx="38">
                  <c:v>-1.4984736179741332E-06</c:v>
                </c:pt>
                <c:pt idx="39">
                  <c:v>-1.3775701221839372E-06</c:v>
                </c:pt>
                <c:pt idx="40">
                  <c:v>-1.2694532756649597E-06</c:v>
                </c:pt>
                <c:pt idx="41">
                  <c:v>-1.1724812102256547E-06</c:v>
                </c:pt>
                <c:pt idx="42">
                  <c:v>-1.0852562742535635E-06</c:v>
                </c:pt>
                <c:pt idx="43">
                  <c:v>-1.0065843014511157E-06</c:v>
                </c:pt>
                <c:pt idx="44">
                  <c:v>-9.354413089353919E-07</c:v>
                </c:pt>
                <c:pt idx="45">
                  <c:v>-8.709461740071236E-07</c:v>
                </c:pt>
                <c:pt idx="46">
                  <c:v>-8.123381358608995E-07</c:v>
                </c:pt>
                <c:pt idx="47">
                  <c:v>-7.589582033014823E-07</c:v>
                </c:pt>
                <c:pt idx="48">
                  <c:v>-7.102337349759253E-07</c:v>
                </c:pt>
                <c:pt idx="49">
                  <c:v>-6.656656051407656E-07</c:v>
                </c:pt>
                <c:pt idx="50">
                  <c:v>-6.248174838741399E-07</c:v>
                </c:pt>
                <c:pt idx="51">
                  <c:v>-5.873068524839883E-07</c:v>
                </c:pt>
                <c:pt idx="52">
                  <c:v>-5.527974478164407E-07</c:v>
                </c:pt>
                <c:pt idx="53">
                  <c:v>-5.209928872719449E-07</c:v>
                </c:pt>
                <c:pt idx="54">
                  <c:v>-4.916312727467804E-07</c:v>
                </c:pt>
                <c:pt idx="55">
                  <c:v>-4.644806089006905E-07</c:v>
                </c:pt>
                <c:pt idx="56">
                  <c:v>-4.393349010351982E-07</c:v>
                </c:pt>
                <c:pt idx="57">
                  <c:v>-4.160108219617605E-07</c:v>
                </c:pt>
                <c:pt idx="58">
                  <c:v>-3.94344856728004E-07</c:v>
                </c:pt>
                <c:pt idx="59">
                  <c:v>-3.741908498854151E-07</c:v>
                </c:pt>
                <c:pt idx="60">
                  <c:v>-3.554178928564736E-07</c:v>
                </c:pt>
                <c:pt idx="61">
                  <c:v>-3.379084994735916E-07</c:v>
                </c:pt>
                <c:pt idx="62">
                  <c:v>-3.2155702637580823E-07</c:v>
                </c:pt>
                <c:pt idx="63">
                  <c:v>-3.0626830202754237E-07</c:v>
                </c:pt>
                <c:pt idx="64">
                  <c:v>-2.919564339581432E-07</c:v>
                </c:pt>
                <c:pt idx="65">
                  <c:v>-2.7854376864422977E-07</c:v>
                </c:pt>
                <c:pt idx="66">
                  <c:v>-2.6595998245608046E-07</c:v>
                </c:pt>
                <c:pt idx="67">
                  <c:v>-2.5414128541454145E-07</c:v>
                </c:pt>
                <c:pt idx="68">
                  <c:v>-2.430297222776814E-07</c:v>
                </c:pt>
                <c:pt idx="69">
                  <c:v>-2.3257255779461406E-07</c:v>
                </c:pt>
                <c:pt idx="70">
                  <c:v>-2.2272173490737808E-07</c:v>
                </c:pt>
                <c:pt idx="71">
                  <c:v>-2.1343339631526586E-07</c:v>
                </c:pt>
                <c:pt idx="72">
                  <c:v>-2.0466746119243635E-07</c:v>
                </c:pt>
                <c:pt idx="73">
                  <c:v>-1.9638725001241666E-07</c:v>
                </c:pt>
                <c:pt idx="74">
                  <c:v>-1.8855915141770803E-07</c:v>
                </c:pt>
                <c:pt idx="75">
                  <c:v>-1.811523259084433E-07</c:v>
                </c:pt>
                <c:pt idx="76">
                  <c:v>-1.7413844183503026E-07</c:v>
                </c:pt>
                <c:pt idx="77">
                  <c:v>-1.6749143978596767E-07</c:v>
                </c:pt>
                <c:pt idx="78">
                  <c:v>-1.6118732198005891E-07</c:v>
                </c:pt>
                <c:pt idx="79">
                  <c:v>-1.5520396371590962E-07</c:v>
                </c:pt>
                <c:pt idx="80">
                  <c:v>-1.4952094431229365E-07</c:v>
                </c:pt>
                <c:pt idx="81">
                  <c:v>-1.4411939530036924E-07</c:v>
                </c:pt>
                <c:pt idx="82">
                  <c:v>-1.3898186391078742E-07</c:v>
                </c:pt>
                <c:pt idx="83">
                  <c:v>-1.3409219014226803E-07</c:v>
                </c:pt>
                <c:pt idx="84">
                  <c:v>-1.2943539590883459E-07</c:v>
                </c:pt>
                <c:pt idx="85">
                  <c:v>-1.2499758494540922E-07</c:v>
                </c:pt>
                <c:pt idx="86">
                  <c:v>-1.2076585230992928E-07</c:v>
                </c:pt>
                <c:pt idx="87">
                  <c:v>-1.1672820245791327E-07</c:v>
                </c:pt>
                <c:pt idx="88">
                  <c:v>-1.1287347498546015E-07</c:v>
                </c:pt>
                <c:pt idx="89">
                  <c:v>-1.0919127724137398E-07</c:v>
                </c:pt>
                <c:pt idx="90">
                  <c:v>-1.0567192310070358E-07</c:v>
                </c:pt>
                <c:pt idx="91">
                  <c:v>-1.0230637727208442E-07</c:v>
                </c:pt>
                <c:pt idx="92">
                  <c:v>-9.90862045815894E-08</c:v>
                </c:pt>
                <c:pt idx="93">
                  <c:v>-9.60035237374837E-08</c:v>
                </c:pt>
                <c:pt idx="94">
                  <c:v>-9.305096513457749E-08</c:v>
                </c:pt>
                <c:pt idx="95">
                  <c:v>-9.022163230467185E-08</c:v>
                </c:pt>
                <c:pt idx="96">
                  <c:v>-8.750906666176954E-08</c:v>
                </c:pt>
                <c:pt idx="97">
                  <c:v>-8.490721522798297E-08</c:v>
                </c:pt>
                <c:pt idx="98">
                  <c:v>-8.241040105900463E-08</c:v>
                </c:pt>
                <c:pt idx="99">
                  <c:v>-8.001329611722117E-08</c:v>
                </c:pt>
                <c:pt idx="100">
                  <c:v>-7.771089636640634E-08</c:v>
                </c:pt>
                <c:pt idx="101">
                  <c:v>-7.549849888494421E-08</c:v>
                </c:pt>
                <c:pt idx="102">
                  <c:v>-7.337168081496352E-08</c:v>
                </c:pt>
                <c:pt idx="103">
                  <c:v>-7.132627998295687E-08</c:v>
                </c:pt>
                <c:pt idx="104">
                  <c:v>-6.935837704370405E-08</c:v>
                </c:pt>
                <c:pt idx="105">
                  <c:v>-6.746427901376056E-08</c:v>
                </c:pt>
                <c:pt idx="106">
                  <c:v>-6.564050407374993E-08</c:v>
                </c:pt>
                <c:pt idx="107">
                  <c:v>-6.38837675302317E-08</c:v>
                </c:pt>
                <c:pt idx="108">
                  <c:v>-6.219096883830748E-08</c:v>
                </c:pt>
                <c:pt idx="109">
                  <c:v>-6.05591795954012E-08</c:v>
                </c:pt>
                <c:pt idx="110">
                  <c:v>-5.898563242499195E-08</c:v>
                </c:pt>
                <c:pt idx="111">
                  <c:v>-4.594122104916429E-08</c:v>
                </c:pt>
                <c:pt idx="112">
                  <c:v>-3.65550303445995E-08</c:v>
                </c:pt>
                <c:pt idx="113">
                  <c:v>-2.9615714331424236E-08</c:v>
                </c:pt>
                <c:pt idx="114">
                  <c:v>-2.4366153574546313E-08</c:v>
                </c:pt>
                <c:pt idx="115">
                  <c:v>-2.0315724851451292E-08</c:v>
                </c:pt>
                <c:pt idx="116">
                  <c:v>-1.7136502013322875E-08</c:v>
                </c:pt>
                <c:pt idx="117">
                  <c:v>-1.460334401129515E-08</c:v>
                </c:pt>
                <c:pt idx="118">
                  <c:v>-1.2558006798483389E-08</c:v>
                </c:pt>
                <c:pt idx="119">
                  <c:v>-1.0886938337064336E-08</c:v>
                </c:pt>
                <c:pt idx="120">
                  <c:v>-9.507142425167788E-09</c:v>
                </c:pt>
                <c:pt idx="121">
                  <c:v>-8.356948772601834E-09</c:v>
                </c:pt>
                <c:pt idx="122">
                  <c:v>-7.389848780556962E-09</c:v>
                </c:pt>
                <c:pt idx="123">
                  <c:v>-6.570294284671916E-09</c:v>
                </c:pt>
                <c:pt idx="124">
                  <c:v>-5.8707811172009104E-09</c:v>
                </c:pt>
                <c:pt idx="125">
                  <c:v>-5.269790529533823E-09</c:v>
                </c:pt>
                <c:pt idx="126">
                  <c:v>-4.750313866456265E-09</c:v>
                </c:pt>
                <c:pt idx="127">
                  <c:v>-4.2987804045219065E-09</c:v>
                </c:pt>
                <c:pt idx="128">
                  <c:v>-3.9042681342185785E-09</c:v>
                </c:pt>
                <c:pt idx="129">
                  <c:v>-3.557915909034201E-09</c:v>
                </c:pt>
                <c:pt idx="130">
                  <c:v>-3.252480766502277E-09</c:v>
                </c:pt>
                <c:pt idx="131">
                  <c:v>-2.9820011679632285E-09</c:v>
                </c:pt>
                <c:pt idx="132">
                  <c:v>-2.741538381323494E-09</c:v>
                </c:pt>
                <c:pt idx="133">
                  <c:v>-2.526976115028731E-09</c:v>
                </c:pt>
                <c:pt idx="134">
                  <c:v>-2.334863997065293E-09</c:v>
                </c:pt>
                <c:pt idx="135">
                  <c:v>-2.1622943557577546E-09</c:v>
                </c:pt>
                <c:pt idx="136">
                  <c:v>-2.0068045101522196E-09</c:v>
                </c:pt>
                <c:pt idx="137">
                  <c:v>-1.866298757671494E-09</c:v>
                </c:pt>
                <c:pt idx="138">
                  <c:v>-1.7389856858223589E-09</c:v>
                </c:pt>
                <c:pt idx="139">
                  <c:v>-1.6233274905323155E-09</c:v>
                </c:pt>
                <c:pt idx="140">
                  <c:v>-1.5179987651197411E-09</c:v>
                </c:pt>
                <c:pt idx="141">
                  <c:v>-1.4218528070750988E-09</c:v>
                </c:pt>
                <c:pt idx="142">
                  <c:v>-1.3338939284813975E-09</c:v>
                </c:pt>
                <c:pt idx="143">
                  <c:v>-1.253254588308755E-09</c:v>
                </c:pt>
                <c:pt idx="144">
                  <c:v>-1.1791764184974947E-09</c:v>
                </c:pt>
                <c:pt idx="145">
                  <c:v>-1.110994410646498E-09</c:v>
                </c:pt>
                <c:pt idx="146">
                  <c:v>-1.048123680824664E-09</c:v>
                </c:pt>
                <c:pt idx="147">
                  <c:v>-9.900483472587921E-10</c:v>
                </c:pt>
                <c:pt idx="148">
                  <c:v>-9.363121473826724E-10</c:v>
                </c:pt>
                <c:pt idx="149">
                  <c:v>-8.865104929060994E-10</c:v>
                </c:pt>
                <c:pt idx="150">
                  <c:v>-8.402837186504644E-10</c:v>
                </c:pt>
                <c:pt idx="151">
                  <c:v>-5.182074796459146E-10</c:v>
                </c:pt>
                <c:pt idx="152">
                  <c:v>-3.443371673035356E-10</c:v>
                </c:pt>
                <c:pt idx="153">
                  <c:v>-2.416520212568501E-10</c:v>
                </c:pt>
                <c:pt idx="154">
                  <c:v>-1.7681673809598126E-10</c:v>
                </c:pt>
                <c:pt idx="155">
                  <c:v>-1.3370803000060256E-10</c:v>
                </c:pt>
                <c:pt idx="156">
                  <c:v>-1.0383972552058739E-10</c:v>
                </c:pt>
                <c:pt idx="157">
                  <c:v>-8.24376964804645E-11</c:v>
                </c:pt>
                <c:pt idx="158">
                  <c:v>-6.666739020773986E-11</c:v>
                </c:pt>
                <c:pt idx="159">
                  <c:v>-5.4769165157765436E-11</c:v>
                </c:pt>
                <c:pt idx="160">
                  <c:v>-4.5608963569852983E-11</c:v>
                </c:pt>
              </c:numCache>
            </c:numRef>
          </c:yVal>
          <c:smooth val="0"/>
        </c:ser>
        <c:axId val="10413835"/>
        <c:axId val="26615652"/>
      </c:scatterChart>
      <c:valAx>
        <c:axId val="1041383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15652"/>
        <c:crossesAt val="0"/>
        <c:crossBetween val="midCat"/>
        <c:dispUnits/>
      </c:valAx>
      <c:valAx>
        <c:axId val="26615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(Theta)/dh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crossAx val="1041383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'VG-m=1-2n'!$A$2:$A$15</c:f>
              <c:numCache>
                <c:ptCount val="14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300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15000</c:v>
                </c:pt>
              </c:numCache>
            </c:numRef>
          </c:xVal>
          <c:yVal>
            <c:numRef>
              <c:f>'VG-m=1-2n'!$B$2:$B$15</c:f>
              <c:numCache>
                <c:ptCount val="14"/>
                <c:pt idx="0">
                  <c:v>0.5403966540856531</c:v>
                </c:pt>
                <c:pt idx="1">
                  <c:v>0.535</c:v>
                </c:pt>
                <c:pt idx="2">
                  <c:v>0.52</c:v>
                </c:pt>
                <c:pt idx="3">
                  <c:v>0.505</c:v>
                </c:pt>
                <c:pt idx="4">
                  <c:v>0.465</c:v>
                </c:pt>
                <c:pt idx="5">
                  <c:v>0.401</c:v>
                </c:pt>
                <c:pt idx="6">
                  <c:v>0.36</c:v>
                </c:pt>
                <c:pt idx="7">
                  <c:v>0.28</c:v>
                </c:pt>
                <c:pt idx="8">
                  <c:v>0.23</c:v>
                </c:pt>
                <c:pt idx="9">
                  <c:v>0.2</c:v>
                </c:pt>
                <c:pt idx="10">
                  <c:v>0.18</c:v>
                </c:pt>
                <c:pt idx="11">
                  <c:v>0.17</c:v>
                </c:pt>
                <c:pt idx="12">
                  <c:v>0.16</c:v>
                </c:pt>
                <c:pt idx="13">
                  <c:v>0.155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'VG-m=1-2n'!#REF!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'VG-m=1-2n'!#REF!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214277"/>
        <c:axId val="8384174"/>
      </c:scatterChart>
      <c:valAx>
        <c:axId val="38214277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384174"/>
        <c:crosses val="autoZero"/>
        <c:crossBetween val="midCat"/>
        <c:dispUnits/>
      </c:valAx>
      <c:valAx>
        <c:axId val="8384174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1427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75"/>
          <c:w val="0.957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'VG-m=1-2n'!$A$2:$A$15</c:f>
              <c:numCache/>
            </c:numRef>
          </c:xVal>
          <c:yVal>
            <c:numRef>
              <c:f>'VG-m=1-2n'!$B$2:$B$15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'VG-m=1-2n'!$A$24:$A$184</c:f>
              <c:numCache/>
            </c:numRef>
          </c:xVal>
          <c:yVal>
            <c:numRef>
              <c:f>'VG-m=1-2n'!$B$24:$B$184</c:f>
              <c:numCache/>
            </c:numRef>
          </c:yVal>
          <c:smooth val="0"/>
        </c:ser>
        <c:axId val="8348703"/>
        <c:axId val="8029464"/>
      </c:scatterChart>
      <c:valAx>
        <c:axId val="8348703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9464"/>
        <c:crosses val="autoZero"/>
        <c:crossBetween val="midCat"/>
        <c:dispUnits/>
      </c:valAx>
      <c:valAx>
        <c:axId val="8029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348703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8125"/>
          <c:w val="0.9575"/>
          <c:h val="0.8782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'VG-m=1-2n'!$A$24:$A$184</c:f>
              <c:numCache/>
            </c:numRef>
          </c:xVal>
          <c:yVal>
            <c:numRef>
              <c:f>'VG-m=1-2n'!$C$24:$C$184</c:f>
              <c:numCache/>
            </c:numRef>
          </c:yVal>
          <c:smooth val="0"/>
        </c:ser>
        <c:axId val="5156313"/>
        <c:axId val="46406818"/>
      </c:scatterChart>
      <c:valAx>
        <c:axId val="515631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406818"/>
        <c:crossesAt val="0"/>
        <c:crossBetween val="midCat"/>
        <c:dispUnits/>
      </c:valAx>
      <c:valAx>
        <c:axId val="4640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d(Theta)/dh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515631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625"/>
          <c:w val="0.97125"/>
          <c:h val="0.9507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'VG-m=1-2n'!$A$24:$A$184</c:f>
              <c:numCache>
                <c:ptCount val="1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38.7</c:v>
                </c:pt>
                <c:pt idx="13">
                  <c:v>35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430</c:v>
                </c:pt>
                <c:pt idx="54">
                  <c:v>440</c:v>
                </c:pt>
                <c:pt idx="55">
                  <c:v>450</c:v>
                </c:pt>
                <c:pt idx="56">
                  <c:v>460</c:v>
                </c:pt>
                <c:pt idx="57">
                  <c:v>470</c:v>
                </c:pt>
                <c:pt idx="58">
                  <c:v>480</c:v>
                </c:pt>
                <c:pt idx="59">
                  <c:v>490</c:v>
                </c:pt>
                <c:pt idx="60">
                  <c:v>500</c:v>
                </c:pt>
                <c:pt idx="61">
                  <c:v>510</c:v>
                </c:pt>
                <c:pt idx="62">
                  <c:v>520</c:v>
                </c:pt>
                <c:pt idx="63">
                  <c:v>530</c:v>
                </c:pt>
                <c:pt idx="64">
                  <c:v>540</c:v>
                </c:pt>
                <c:pt idx="65">
                  <c:v>550</c:v>
                </c:pt>
                <c:pt idx="66">
                  <c:v>560</c:v>
                </c:pt>
                <c:pt idx="67">
                  <c:v>570</c:v>
                </c:pt>
                <c:pt idx="68">
                  <c:v>580</c:v>
                </c:pt>
                <c:pt idx="69">
                  <c:v>590</c:v>
                </c:pt>
                <c:pt idx="70">
                  <c:v>600</c:v>
                </c:pt>
                <c:pt idx="71">
                  <c:v>610</c:v>
                </c:pt>
                <c:pt idx="72">
                  <c:v>620</c:v>
                </c:pt>
                <c:pt idx="73">
                  <c:v>630</c:v>
                </c:pt>
                <c:pt idx="74">
                  <c:v>640</c:v>
                </c:pt>
                <c:pt idx="75">
                  <c:v>650</c:v>
                </c:pt>
                <c:pt idx="76">
                  <c:v>660</c:v>
                </c:pt>
                <c:pt idx="77">
                  <c:v>670</c:v>
                </c:pt>
                <c:pt idx="78">
                  <c:v>680</c:v>
                </c:pt>
                <c:pt idx="79">
                  <c:v>690</c:v>
                </c:pt>
                <c:pt idx="80">
                  <c:v>700</c:v>
                </c:pt>
                <c:pt idx="81">
                  <c:v>710</c:v>
                </c:pt>
                <c:pt idx="82">
                  <c:v>720</c:v>
                </c:pt>
                <c:pt idx="83">
                  <c:v>730</c:v>
                </c:pt>
                <c:pt idx="84">
                  <c:v>740</c:v>
                </c:pt>
                <c:pt idx="85">
                  <c:v>750</c:v>
                </c:pt>
                <c:pt idx="86">
                  <c:v>760</c:v>
                </c:pt>
                <c:pt idx="87">
                  <c:v>770</c:v>
                </c:pt>
                <c:pt idx="88">
                  <c:v>780</c:v>
                </c:pt>
                <c:pt idx="89">
                  <c:v>790</c:v>
                </c:pt>
                <c:pt idx="90">
                  <c:v>800</c:v>
                </c:pt>
                <c:pt idx="91">
                  <c:v>810</c:v>
                </c:pt>
                <c:pt idx="92">
                  <c:v>820</c:v>
                </c:pt>
                <c:pt idx="93">
                  <c:v>830</c:v>
                </c:pt>
                <c:pt idx="94">
                  <c:v>840</c:v>
                </c:pt>
                <c:pt idx="95">
                  <c:v>850</c:v>
                </c:pt>
                <c:pt idx="96">
                  <c:v>860</c:v>
                </c:pt>
                <c:pt idx="97">
                  <c:v>870</c:v>
                </c:pt>
                <c:pt idx="98">
                  <c:v>880</c:v>
                </c:pt>
                <c:pt idx="99">
                  <c:v>890</c:v>
                </c:pt>
                <c:pt idx="100">
                  <c:v>900</c:v>
                </c:pt>
                <c:pt idx="101">
                  <c:v>910</c:v>
                </c:pt>
                <c:pt idx="102">
                  <c:v>920</c:v>
                </c:pt>
                <c:pt idx="103">
                  <c:v>930</c:v>
                </c:pt>
                <c:pt idx="104">
                  <c:v>940</c:v>
                </c:pt>
                <c:pt idx="105">
                  <c:v>950</c:v>
                </c:pt>
                <c:pt idx="106">
                  <c:v>960</c:v>
                </c:pt>
                <c:pt idx="107">
                  <c:v>970</c:v>
                </c:pt>
                <c:pt idx="108">
                  <c:v>980</c:v>
                </c:pt>
                <c:pt idx="109">
                  <c:v>990</c:v>
                </c:pt>
                <c:pt idx="110">
                  <c:v>1000</c:v>
                </c:pt>
                <c:pt idx="111">
                  <c:v>1100</c:v>
                </c:pt>
                <c:pt idx="112">
                  <c:v>1200</c:v>
                </c:pt>
                <c:pt idx="113">
                  <c:v>1300</c:v>
                </c:pt>
                <c:pt idx="114">
                  <c:v>1400</c:v>
                </c:pt>
                <c:pt idx="115">
                  <c:v>1500</c:v>
                </c:pt>
                <c:pt idx="116">
                  <c:v>1600</c:v>
                </c:pt>
                <c:pt idx="117">
                  <c:v>1700</c:v>
                </c:pt>
                <c:pt idx="118">
                  <c:v>1800</c:v>
                </c:pt>
                <c:pt idx="119">
                  <c:v>1900</c:v>
                </c:pt>
                <c:pt idx="120">
                  <c:v>2000</c:v>
                </c:pt>
                <c:pt idx="121">
                  <c:v>2100</c:v>
                </c:pt>
                <c:pt idx="122">
                  <c:v>2200</c:v>
                </c:pt>
                <c:pt idx="123">
                  <c:v>2300</c:v>
                </c:pt>
                <c:pt idx="124">
                  <c:v>2400</c:v>
                </c:pt>
                <c:pt idx="125">
                  <c:v>2500</c:v>
                </c:pt>
                <c:pt idx="126">
                  <c:v>2600</c:v>
                </c:pt>
                <c:pt idx="127">
                  <c:v>2700</c:v>
                </c:pt>
                <c:pt idx="128">
                  <c:v>2800</c:v>
                </c:pt>
                <c:pt idx="129">
                  <c:v>2900</c:v>
                </c:pt>
                <c:pt idx="130">
                  <c:v>3000</c:v>
                </c:pt>
                <c:pt idx="131">
                  <c:v>3100</c:v>
                </c:pt>
                <c:pt idx="132">
                  <c:v>3200</c:v>
                </c:pt>
                <c:pt idx="133">
                  <c:v>3300</c:v>
                </c:pt>
                <c:pt idx="134">
                  <c:v>3400</c:v>
                </c:pt>
                <c:pt idx="135">
                  <c:v>3500</c:v>
                </c:pt>
                <c:pt idx="136">
                  <c:v>3600</c:v>
                </c:pt>
                <c:pt idx="137">
                  <c:v>3700</c:v>
                </c:pt>
                <c:pt idx="138">
                  <c:v>3800</c:v>
                </c:pt>
                <c:pt idx="139">
                  <c:v>3900</c:v>
                </c:pt>
                <c:pt idx="140">
                  <c:v>4000</c:v>
                </c:pt>
                <c:pt idx="141">
                  <c:v>4100</c:v>
                </c:pt>
                <c:pt idx="142">
                  <c:v>4200</c:v>
                </c:pt>
                <c:pt idx="143">
                  <c:v>4300</c:v>
                </c:pt>
                <c:pt idx="144">
                  <c:v>4400</c:v>
                </c:pt>
                <c:pt idx="145">
                  <c:v>4500</c:v>
                </c:pt>
                <c:pt idx="146">
                  <c:v>4600</c:v>
                </c:pt>
                <c:pt idx="147">
                  <c:v>4700</c:v>
                </c:pt>
                <c:pt idx="148">
                  <c:v>4800</c:v>
                </c:pt>
                <c:pt idx="149">
                  <c:v>4900</c:v>
                </c:pt>
                <c:pt idx="150">
                  <c:v>5000</c:v>
                </c:pt>
                <c:pt idx="151">
                  <c:v>6000</c:v>
                </c:pt>
                <c:pt idx="152">
                  <c:v>7000</c:v>
                </c:pt>
                <c:pt idx="153">
                  <c:v>8000</c:v>
                </c:pt>
                <c:pt idx="154">
                  <c:v>9000</c:v>
                </c:pt>
                <c:pt idx="155">
                  <c:v>10000</c:v>
                </c:pt>
                <c:pt idx="156">
                  <c:v>11000</c:v>
                </c:pt>
                <c:pt idx="157">
                  <c:v>12000</c:v>
                </c:pt>
                <c:pt idx="158">
                  <c:v>13000</c:v>
                </c:pt>
                <c:pt idx="159">
                  <c:v>14000</c:v>
                </c:pt>
                <c:pt idx="160">
                  <c:v>15000</c:v>
                </c:pt>
              </c:numCache>
            </c:numRef>
          </c:xVal>
          <c:yVal>
            <c:numRef>
              <c:f>'VG-m=1-2n'!$D$24:$D$184</c:f>
              <c:numCache>
                <c:ptCount val="161"/>
                <c:pt idx="0">
                  <c:v>2.9535927834462297E-05</c:v>
                </c:pt>
                <c:pt idx="1">
                  <c:v>4.332656365360385E-05</c:v>
                </c:pt>
                <c:pt idx="2">
                  <c:v>5.409217729488737E-05</c:v>
                </c:pt>
                <c:pt idx="3">
                  <c:v>6.313121620495286E-05</c:v>
                </c:pt>
                <c:pt idx="4">
                  <c:v>7.09182051667187E-05</c:v>
                </c:pt>
                <c:pt idx="5">
                  <c:v>7.76700297318525E-05</c:v>
                </c:pt>
                <c:pt idx="6">
                  <c:v>8.349436646861951E-05</c:v>
                </c:pt>
                <c:pt idx="7">
                  <c:v>8.844574300084982E-05</c:v>
                </c:pt>
                <c:pt idx="8">
                  <c:v>9.255165656999186E-05</c:v>
                </c:pt>
                <c:pt idx="9">
                  <c:v>9.582660527323454E-05</c:v>
                </c:pt>
                <c:pt idx="10">
                  <c:v>8.707481611239218E-05</c:v>
                </c:pt>
                <c:pt idx="11">
                  <c:v>3.680242838004183E-05</c:v>
                </c:pt>
                <c:pt idx="12">
                  <c:v>3.511973814403222E-08</c:v>
                </c:pt>
                <c:pt idx="13">
                  <c:v>1.3540706552876245E-05</c:v>
                </c:pt>
                <c:pt idx="14">
                  <c:v>-3.904947220194169E-06</c:v>
                </c:pt>
                <c:pt idx="15">
                  <c:v>-2.214940464822139E-05</c:v>
                </c:pt>
                <c:pt idx="16">
                  <c:v>-2.639462404922744E-05</c:v>
                </c:pt>
                <c:pt idx="17">
                  <c:v>-2.4802830232780447E-05</c:v>
                </c:pt>
                <c:pt idx="18">
                  <c:v>-2.1477810715812338E-05</c:v>
                </c:pt>
                <c:pt idx="19">
                  <c:v>-1.8039961233307775E-05</c:v>
                </c:pt>
                <c:pt idx="20">
                  <c:v>-1.5012338833370767E-05</c:v>
                </c:pt>
                <c:pt idx="21">
                  <c:v>-1.249660940844981E-05</c:v>
                </c:pt>
                <c:pt idx="22">
                  <c:v>-1.0451811517035817E-05</c:v>
                </c:pt>
                <c:pt idx="23">
                  <c:v>-8.800344869705668E-06</c:v>
                </c:pt>
                <c:pt idx="24">
                  <c:v>-7.465096435549884E-06</c:v>
                </c:pt>
                <c:pt idx="25">
                  <c:v>-6.380378028050738E-06</c:v>
                </c:pt>
                <c:pt idx="26">
                  <c:v>-5.493433043603755E-06</c:v>
                </c:pt>
                <c:pt idx="27">
                  <c:v>-4.762921491342098E-06</c:v>
                </c:pt>
                <c:pt idx="28">
                  <c:v>-4.156746007358737E-06</c:v>
                </c:pt>
                <c:pt idx="29">
                  <c:v>-3.650020979911228E-06</c:v>
                </c:pt>
                <c:pt idx="30">
                  <c:v>-3.2233998351127624E-06</c:v>
                </c:pt>
                <c:pt idx="31">
                  <c:v>-2.8617674832616694E-06</c:v>
                </c:pt>
                <c:pt idx="32">
                  <c:v>-2.5532420248013744E-06</c:v>
                </c:pt>
                <c:pt idx="33">
                  <c:v>-2.288420099299885E-06</c:v>
                </c:pt>
                <c:pt idx="34">
                  <c:v>-2.059807954433087E-06</c:v>
                </c:pt>
                <c:pt idx="35">
                  <c:v>-1.8613919475484627E-06</c:v>
                </c:pt>
                <c:pt idx="36">
                  <c:v>-1.6883131045601335E-06</c:v>
                </c:pt>
                <c:pt idx="37">
                  <c:v>-1.5366192721872337E-06</c:v>
                </c:pt>
                <c:pt idx="38">
                  <c:v>-1.4030752572420533E-06</c:v>
                </c:pt>
                <c:pt idx="39">
                  <c:v>-1.285016474586573E-06</c:v>
                </c:pt>
                <c:pt idx="40">
                  <c:v>-1.1802354065847598E-06</c:v>
                </c:pt>
                <c:pt idx="41">
                  <c:v>-1.0868929483917574E-06</c:v>
                </c:pt>
                <c:pt idx="42">
                  <c:v>-1.0034487421211285E-06</c:v>
                </c:pt>
                <c:pt idx="43">
                  <c:v>-9.286060900973432E-07</c:v>
                </c:pt>
                <c:pt idx="44">
                  <c:v>-8.6126813111958E-07</c:v>
                </c:pt>
                <c:pt idx="45">
                  <c:v>-8.005027715213379E-07</c:v>
                </c:pt>
                <c:pt idx="46">
                  <c:v>-7.455144625247535E-07</c:v>
                </c:pt>
                <c:pt idx="47">
                  <c:v>-6.956213630103939E-07</c:v>
                </c:pt>
                <c:pt idx="48">
                  <c:v>-6.502367628177821E-07</c:v>
                </c:pt>
                <c:pt idx="49">
                  <c:v>-6.088538953502697E-07</c:v>
                </c:pt>
                <c:pt idx="50">
                  <c:v>-5.710334608640501E-07</c:v>
                </c:pt>
                <c:pt idx="51">
                  <c:v>-5.363933289064247E-07</c:v>
                </c:pt>
                <c:pt idx="52">
                  <c:v>-5.046000013266173E-07</c:v>
                </c:pt>
                <c:pt idx="53">
                  <c:v>-4.753615045100801E-07</c:v>
                </c:pt>
                <c:pt idx="54">
                  <c:v>-4.4842144720982144E-07</c:v>
                </c:pt>
                <c:pt idx="55">
                  <c:v>-4.235540332026972E-07</c:v>
                </c:pt>
                <c:pt idx="56">
                  <c:v>-4.0055985946028496E-07</c:v>
                </c:pt>
                <c:pt idx="57">
                  <c:v>-3.792623632085618E-07</c:v>
                </c:pt>
                <c:pt idx="58">
                  <c:v>-3.5950480714061676E-07</c:v>
                </c:pt>
                <c:pt idx="59">
                  <c:v>-3.4114771264891964E-07</c:v>
                </c:pt>
                <c:pt idx="60">
                  <c:v>-3.2406666741228063E-07</c:v>
                </c:pt>
                <c:pt idx="61">
                  <c:v>-3.0815044689392225E-07</c:v>
                </c:pt>
                <c:pt idx="62">
                  <c:v>-2.9329939996601996E-07</c:v>
                </c:pt>
                <c:pt idx="63">
                  <c:v>-2.79424057504175E-07</c:v>
                </c:pt>
                <c:pt idx="64">
                  <c:v>-2.6644392980682785E-07</c:v>
                </c:pt>
                <c:pt idx="65">
                  <c:v>-2.5428646441432825E-07</c:v>
                </c:pt>
                <c:pt idx="66">
                  <c:v>-2.4288614058520834E-07</c:v>
                </c:pt>
                <c:pt idx="67">
                  <c:v>-2.3218368053489362E-07</c:v>
                </c:pt>
                <c:pt idx="68">
                  <c:v>-2.221253607144725E-07</c:v>
                </c:pt>
                <c:pt idx="69">
                  <c:v>-2.126624090312924E-07</c:v>
                </c:pt>
                <c:pt idx="70">
                  <c:v>-2.0375047609109184E-07</c:v>
                </c:pt>
                <c:pt idx="71">
                  <c:v>-1.9534917035433394E-07</c:v>
                </c:pt>
                <c:pt idx="72">
                  <c:v>-1.8742164861338456E-07</c:v>
                </c:pt>
                <c:pt idx="73">
                  <c:v>-1.7993425446497132E-07</c:v>
                </c:pt>
                <c:pt idx="74">
                  <c:v>-1.7285619851716732E-07</c:v>
                </c:pt>
                <c:pt idx="75">
                  <c:v>-1.6615927496689636E-07</c:v>
                </c:pt>
                <c:pt idx="76">
                  <c:v>-1.5981760994119648E-07</c:v>
                </c:pt>
                <c:pt idx="77">
                  <c:v>-1.5380743763648538E-07</c:v>
                </c:pt>
                <c:pt idx="78">
                  <c:v>-1.481069008343082E-07</c:v>
                </c:pt>
                <c:pt idx="79">
                  <c:v>-1.4269587283491567E-07</c:v>
                </c:pt>
                <c:pt idx="80">
                  <c:v>-1.3755579824491537E-07</c:v>
                </c:pt>
                <c:pt idx="81">
                  <c:v>-1.3266955039274982E-07</c:v>
                </c:pt>
                <c:pt idx="82">
                  <c:v>-1.2802130343495684E-07</c:v>
                </c:pt>
                <c:pt idx="83">
                  <c:v>-1.2359641746444153E-07</c:v>
                </c:pt>
                <c:pt idx="84">
                  <c:v>-1.193813351456829E-07</c:v>
                </c:pt>
                <c:pt idx="85">
                  <c:v>-1.1536348858602051E-07</c:v>
                </c:pt>
                <c:pt idx="86">
                  <c:v>-1.115312153113022E-07</c:v>
                </c:pt>
                <c:pt idx="87">
                  <c:v>-1.0787368235205073E-07</c:v>
                </c:pt>
                <c:pt idx="88">
                  <c:v>-1.043808175657302E-07</c:v>
                </c:pt>
                <c:pt idx="89">
                  <c:v>-1.0104324742461049E-07</c:v>
                </c:pt>
                <c:pt idx="90">
                  <c:v>-9.785224058914374E-08</c:v>
                </c:pt>
                <c:pt idx="91">
                  <c:v>-9.479965666557125E-08</c:v>
                </c:pt>
                <c:pt idx="92">
                  <c:v>-9.187789961539776E-08</c:v>
                </c:pt>
                <c:pt idx="93">
                  <c:v>-8.907987534464633E-08</c:v>
                </c:pt>
                <c:pt idx="94">
                  <c:v>-8.639895305360982E-08</c:v>
                </c:pt>
                <c:pt idx="95">
                  <c:v>-8.382892997425134E-08</c:v>
                </c:pt>
                <c:pt idx="96">
                  <c:v>-8.136399916313244E-08</c:v>
                </c:pt>
                <c:pt idx="97">
                  <c:v>-7.899872005371283E-08</c:v>
                </c:pt>
                <c:pt idx="98">
                  <c:v>-7.672799150351755E-08</c:v>
                </c:pt>
                <c:pt idx="99">
                  <c:v>-7.454702709966374E-08</c:v>
                </c:pt>
                <c:pt idx="100">
                  <c:v>-7.245133251096816E-08</c:v>
                </c:pt>
                <c:pt idx="101">
                  <c:v>-7.043668469680155E-08</c:v>
                </c:pt>
                <c:pt idx="102">
                  <c:v>-6.849911280228538E-08</c:v>
                </c:pt>
                <c:pt idx="103">
                  <c:v>-6.663488058669119E-08</c:v>
                </c:pt>
                <c:pt idx="104">
                  <c:v>-6.48404702472756E-08</c:v>
                </c:pt>
                <c:pt idx="105">
                  <c:v>-6.311256751444391E-08</c:v>
                </c:pt>
                <c:pt idx="106">
                  <c:v>-6.144804790633708E-08</c:v>
                </c:pt>
                <c:pt idx="107">
                  <c:v>-5.984396404181782E-08</c:v>
                </c:pt>
                <c:pt idx="108">
                  <c:v>-5.829753392054506E-08</c:v>
                </c:pt>
                <c:pt idx="109">
                  <c:v>-5.680613008756143E-08</c:v>
                </c:pt>
                <c:pt idx="110">
                  <c:v>-5.5367269607571775E-08</c:v>
                </c:pt>
                <c:pt idx="111">
                  <c:v>-4.3408914407983796E-08</c:v>
                </c:pt>
                <c:pt idx="112">
                  <c:v>-3.476096330742214E-08</c:v>
                </c:pt>
                <c:pt idx="113">
                  <c:v>-2.8334967723195683E-08</c:v>
                </c:pt>
                <c:pt idx="114">
                  <c:v>-2.3449239450510044E-08</c:v>
                </c:pt>
                <c:pt idx="115">
                  <c:v>-1.966089478544541E-08</c:v>
                </c:pt>
                <c:pt idx="116">
                  <c:v>-1.667304831549126E-08</c:v>
                </c:pt>
                <c:pt idx="117">
                  <c:v>-1.4281228965224425E-08</c:v>
                </c:pt>
                <c:pt idx="118">
                  <c:v>-1.2341250688719305E-08</c:v>
                </c:pt>
                <c:pt idx="119">
                  <c:v>-1.0749303970341894E-08</c:v>
                </c:pt>
                <c:pt idx="120">
                  <c:v>-9.429258731368094E-09</c:v>
                </c:pt>
                <c:pt idx="121">
                  <c:v>-8.324357024307065E-09</c:v>
                </c:pt>
                <c:pt idx="122">
                  <c:v>-7.391652660503914E-09</c:v>
                </c:pt>
                <c:pt idx="123">
                  <c:v>-6.598212641539532E-09</c:v>
                </c:pt>
                <c:pt idx="124">
                  <c:v>-5.9184738809573164E-09</c:v>
                </c:pt>
                <c:pt idx="125">
                  <c:v>-5.332372829739843E-09</c:v>
                </c:pt>
                <c:pt idx="126">
                  <c:v>-4.824001682285067E-09</c:v>
                </c:pt>
                <c:pt idx="127">
                  <c:v>-4.380629352096202E-09</c:v>
                </c:pt>
                <c:pt idx="128">
                  <c:v>-3.991979004699222E-09</c:v>
                </c:pt>
                <c:pt idx="129">
                  <c:v>-3.649688582156739E-09</c:v>
                </c:pt>
                <c:pt idx="130">
                  <c:v>-3.3469035457174266E-09</c:v>
                </c:pt>
                <c:pt idx="131">
                  <c:v>-3.0779663009756996E-09</c:v>
                </c:pt>
                <c:pt idx="132">
                  <c:v>-2.838177110615101E-09</c:v>
                </c:pt>
                <c:pt idx="133">
                  <c:v>-2.623608415184688E-09</c:v>
                </c:pt>
                <c:pt idx="134">
                  <c:v>-2.4309594419546642E-09</c:v>
                </c:pt>
                <c:pt idx="135">
                  <c:v>-2.257441480714886E-09</c:v>
                </c:pt>
                <c:pt idx="136">
                  <c:v>-2.100686701582793E-09</c:v>
                </c:pt>
                <c:pt idx="137">
                  <c:v>-1.958675189660787E-09</c:v>
                </c:pt>
                <c:pt idx="138">
                  <c:v>-1.8296761819353818E-09</c:v>
                </c:pt>
                <c:pt idx="139">
                  <c:v>-1.7122004550535399E-09</c:v>
                </c:pt>
                <c:pt idx="140">
                  <c:v>-1.6049615268273124E-09</c:v>
                </c:pt>
                <c:pt idx="141">
                  <c:v>-1.5068438682988526E-09</c:v>
                </c:pt>
                <c:pt idx="142">
                  <c:v>-1.4168767255650266E-09</c:v>
                </c:pt>
                <c:pt idx="143">
                  <c:v>-1.3342124560187527E-09</c:v>
                </c:pt>
                <c:pt idx="144">
                  <c:v>-1.258108517188199E-09</c:v>
                </c:pt>
                <c:pt idx="145">
                  <c:v>-1.1879124260874437E-09</c:v>
                </c:pt>
                <c:pt idx="146">
                  <c:v>-1.1230491462052034E-09</c:v>
                </c:pt>
                <c:pt idx="147">
                  <c:v>-1.0630104677427052E-09</c:v>
                </c:pt>
                <c:pt idx="148">
                  <c:v>-1.0073460317411876E-09</c:v>
                </c:pt>
                <c:pt idx="149">
                  <c:v>-9.556557157524236E-10</c:v>
                </c:pt>
                <c:pt idx="150">
                  <c:v>-9.075831517998845E-10</c:v>
                </c:pt>
                <c:pt idx="151">
                  <c:v>-5.696378822663325E-10</c:v>
                </c:pt>
                <c:pt idx="152">
                  <c:v>-3.842081229668625E-10</c:v>
                </c:pt>
                <c:pt idx="153">
                  <c:v>-2.73156348792227E-10</c:v>
                </c:pt>
                <c:pt idx="154">
                  <c:v>-2.0217569505392798E-10</c:v>
                </c:pt>
                <c:pt idx="155">
                  <c:v>-1.5446478966863415E-10</c:v>
                </c:pt>
                <c:pt idx="156">
                  <c:v>-1.21082400734949E-10</c:v>
                </c:pt>
                <c:pt idx="157">
                  <c:v>-9.694829835174518E-11</c:v>
                </c:pt>
                <c:pt idx="158">
                  <c:v>-7.901894137557054E-11</c:v>
                </c:pt>
                <c:pt idx="159">
                  <c:v>-6.538933379544118E-11</c:v>
                </c:pt>
                <c:pt idx="160">
                  <c:v>-5.482238342278221E-11</c:v>
                </c:pt>
              </c:numCache>
            </c:numRef>
          </c:yVal>
          <c:smooth val="0"/>
        </c:ser>
        <c:axId val="15008179"/>
        <c:axId val="855884"/>
      </c:scatterChart>
      <c:valAx>
        <c:axId val="1500817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55884"/>
        <c:crossesAt val="0"/>
        <c:crossBetween val="midCat"/>
        <c:dispUnits/>
      </c:valAx>
      <c:valAx>
        <c:axId val="85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(Theta)/dh</a:t>
                </a:r>
                <a:r>
                  <a:rPr lang="en-US" cap="none" sz="9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0817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'VG-m=1-2n'!#REF!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'VG-m=1-2n'!#REF!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'VG-m=1-2n'!#REF!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'VG-m=1-2n'!#REF!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7702957"/>
        <c:axId val="2217750"/>
      </c:scatterChart>
      <c:valAx>
        <c:axId val="770295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750"/>
        <c:crosses val="autoZero"/>
        <c:crossBetween val="midCat"/>
        <c:dispUnits/>
      </c:valAx>
      <c:valAx>
        <c:axId val="221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770295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75"/>
          <c:w val="0.957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'VG-m&amp;n variable'!$A$2:$A$15</c:f>
              <c:numCache/>
            </c:numRef>
          </c:xVal>
          <c:yVal>
            <c:numRef>
              <c:f>'VG-m&amp;n variable'!$B$2:$B$15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variable'!$A$24:$A$184</c:f>
              <c:numCache/>
            </c:numRef>
          </c:xVal>
          <c:yVal>
            <c:numRef>
              <c:f>'VG-m&amp;n variable'!$B$24:$B$184</c:f>
              <c:numCache/>
            </c:numRef>
          </c:yVal>
          <c:smooth val="0"/>
        </c:ser>
        <c:axId val="58073875"/>
        <c:axId val="52902828"/>
      </c:scatterChart>
      <c:valAx>
        <c:axId val="5807387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2828"/>
        <c:crosses val="autoZero"/>
        <c:crossBetween val="midCat"/>
        <c:dispUnits/>
      </c:valAx>
      <c:valAx>
        <c:axId val="5290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073875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'VG-m=1-2n'!$A$24:$A$184</c:f>
              <c:numCache/>
            </c:numRef>
          </c:xVal>
          <c:yVal>
            <c:numRef>
              <c:f>'VG-m=1-2n'!$C$24:$C$184</c:f>
              <c:numCache/>
            </c:numRef>
          </c:yVal>
          <c:smooth val="0"/>
        </c:ser>
        <c:axId val="19959751"/>
        <c:axId val="45420032"/>
      </c:scatterChart>
      <c:valAx>
        <c:axId val="1995975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420032"/>
        <c:crossesAt val="0"/>
        <c:crossBetween val="midCat"/>
        <c:dispUnits/>
      </c:valAx>
      <c:valAx>
        <c:axId val="4542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d(Theta)/dh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1995975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'VG-m=1-2n'!$A$24:$A$184</c:f>
              <c:numCache>
                <c:ptCount val="1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38.7</c:v>
                </c:pt>
                <c:pt idx="13">
                  <c:v>35</c:v>
                </c:pt>
                <c:pt idx="14">
                  <c:v>40</c:v>
                </c:pt>
                <c:pt idx="15">
                  <c:v>50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430</c:v>
                </c:pt>
                <c:pt idx="54">
                  <c:v>440</c:v>
                </c:pt>
                <c:pt idx="55">
                  <c:v>450</c:v>
                </c:pt>
                <c:pt idx="56">
                  <c:v>460</c:v>
                </c:pt>
                <c:pt idx="57">
                  <c:v>470</c:v>
                </c:pt>
                <c:pt idx="58">
                  <c:v>480</c:v>
                </c:pt>
                <c:pt idx="59">
                  <c:v>490</c:v>
                </c:pt>
                <c:pt idx="60">
                  <c:v>500</c:v>
                </c:pt>
                <c:pt idx="61">
                  <c:v>510</c:v>
                </c:pt>
                <c:pt idx="62">
                  <c:v>520</c:v>
                </c:pt>
                <c:pt idx="63">
                  <c:v>530</c:v>
                </c:pt>
                <c:pt idx="64">
                  <c:v>540</c:v>
                </c:pt>
                <c:pt idx="65">
                  <c:v>550</c:v>
                </c:pt>
                <c:pt idx="66">
                  <c:v>560</c:v>
                </c:pt>
                <c:pt idx="67">
                  <c:v>570</c:v>
                </c:pt>
                <c:pt idx="68">
                  <c:v>580</c:v>
                </c:pt>
                <c:pt idx="69">
                  <c:v>590</c:v>
                </c:pt>
                <c:pt idx="70">
                  <c:v>600</c:v>
                </c:pt>
                <c:pt idx="71">
                  <c:v>610</c:v>
                </c:pt>
                <c:pt idx="72">
                  <c:v>620</c:v>
                </c:pt>
                <c:pt idx="73">
                  <c:v>630</c:v>
                </c:pt>
                <c:pt idx="74">
                  <c:v>640</c:v>
                </c:pt>
                <c:pt idx="75">
                  <c:v>650</c:v>
                </c:pt>
                <c:pt idx="76">
                  <c:v>660</c:v>
                </c:pt>
                <c:pt idx="77">
                  <c:v>670</c:v>
                </c:pt>
                <c:pt idx="78">
                  <c:v>680</c:v>
                </c:pt>
                <c:pt idx="79">
                  <c:v>690</c:v>
                </c:pt>
                <c:pt idx="80">
                  <c:v>700</c:v>
                </c:pt>
                <c:pt idx="81">
                  <c:v>710</c:v>
                </c:pt>
                <c:pt idx="82">
                  <c:v>720</c:v>
                </c:pt>
                <c:pt idx="83">
                  <c:v>730</c:v>
                </c:pt>
                <c:pt idx="84">
                  <c:v>740</c:v>
                </c:pt>
                <c:pt idx="85">
                  <c:v>750</c:v>
                </c:pt>
                <c:pt idx="86">
                  <c:v>760</c:v>
                </c:pt>
                <c:pt idx="87">
                  <c:v>770</c:v>
                </c:pt>
                <c:pt idx="88">
                  <c:v>780</c:v>
                </c:pt>
                <c:pt idx="89">
                  <c:v>790</c:v>
                </c:pt>
                <c:pt idx="90">
                  <c:v>800</c:v>
                </c:pt>
                <c:pt idx="91">
                  <c:v>810</c:v>
                </c:pt>
                <c:pt idx="92">
                  <c:v>820</c:v>
                </c:pt>
                <c:pt idx="93">
                  <c:v>830</c:v>
                </c:pt>
                <c:pt idx="94">
                  <c:v>840</c:v>
                </c:pt>
                <c:pt idx="95">
                  <c:v>850</c:v>
                </c:pt>
                <c:pt idx="96">
                  <c:v>860</c:v>
                </c:pt>
                <c:pt idx="97">
                  <c:v>870</c:v>
                </c:pt>
                <c:pt idx="98">
                  <c:v>880</c:v>
                </c:pt>
                <c:pt idx="99">
                  <c:v>890</c:v>
                </c:pt>
                <c:pt idx="100">
                  <c:v>900</c:v>
                </c:pt>
                <c:pt idx="101">
                  <c:v>910</c:v>
                </c:pt>
                <c:pt idx="102">
                  <c:v>920</c:v>
                </c:pt>
                <c:pt idx="103">
                  <c:v>930</c:v>
                </c:pt>
                <c:pt idx="104">
                  <c:v>940</c:v>
                </c:pt>
                <c:pt idx="105">
                  <c:v>950</c:v>
                </c:pt>
                <c:pt idx="106">
                  <c:v>960</c:v>
                </c:pt>
                <c:pt idx="107">
                  <c:v>970</c:v>
                </c:pt>
                <c:pt idx="108">
                  <c:v>980</c:v>
                </c:pt>
                <c:pt idx="109">
                  <c:v>990</c:v>
                </c:pt>
                <c:pt idx="110">
                  <c:v>1000</c:v>
                </c:pt>
                <c:pt idx="111">
                  <c:v>1100</c:v>
                </c:pt>
                <c:pt idx="112">
                  <c:v>1200</c:v>
                </c:pt>
                <c:pt idx="113">
                  <c:v>1300</c:v>
                </c:pt>
                <c:pt idx="114">
                  <c:v>1400</c:v>
                </c:pt>
                <c:pt idx="115">
                  <c:v>1500</c:v>
                </c:pt>
                <c:pt idx="116">
                  <c:v>1600</c:v>
                </c:pt>
                <c:pt idx="117">
                  <c:v>1700</c:v>
                </c:pt>
                <c:pt idx="118">
                  <c:v>1800</c:v>
                </c:pt>
                <c:pt idx="119">
                  <c:v>1900</c:v>
                </c:pt>
                <c:pt idx="120">
                  <c:v>2000</c:v>
                </c:pt>
                <c:pt idx="121">
                  <c:v>2100</c:v>
                </c:pt>
                <c:pt idx="122">
                  <c:v>2200</c:v>
                </c:pt>
                <c:pt idx="123">
                  <c:v>2300</c:v>
                </c:pt>
                <c:pt idx="124">
                  <c:v>2400</c:v>
                </c:pt>
                <c:pt idx="125">
                  <c:v>2500</c:v>
                </c:pt>
                <c:pt idx="126">
                  <c:v>2600</c:v>
                </c:pt>
                <c:pt idx="127">
                  <c:v>2700</c:v>
                </c:pt>
                <c:pt idx="128">
                  <c:v>2800</c:v>
                </c:pt>
                <c:pt idx="129">
                  <c:v>2900</c:v>
                </c:pt>
                <c:pt idx="130">
                  <c:v>3000</c:v>
                </c:pt>
                <c:pt idx="131">
                  <c:v>3100</c:v>
                </c:pt>
                <c:pt idx="132">
                  <c:v>3200</c:v>
                </c:pt>
                <c:pt idx="133">
                  <c:v>3300</c:v>
                </c:pt>
                <c:pt idx="134">
                  <c:v>3400</c:v>
                </c:pt>
                <c:pt idx="135">
                  <c:v>3500</c:v>
                </c:pt>
                <c:pt idx="136">
                  <c:v>3600</c:v>
                </c:pt>
                <c:pt idx="137">
                  <c:v>3700</c:v>
                </c:pt>
                <c:pt idx="138">
                  <c:v>3800</c:v>
                </c:pt>
                <c:pt idx="139">
                  <c:v>3900</c:v>
                </c:pt>
                <c:pt idx="140">
                  <c:v>4000</c:v>
                </c:pt>
                <c:pt idx="141">
                  <c:v>4100</c:v>
                </c:pt>
                <c:pt idx="142">
                  <c:v>4200</c:v>
                </c:pt>
                <c:pt idx="143">
                  <c:v>4300</c:v>
                </c:pt>
                <c:pt idx="144">
                  <c:v>4400</c:v>
                </c:pt>
                <c:pt idx="145">
                  <c:v>4500</c:v>
                </c:pt>
                <c:pt idx="146">
                  <c:v>4600</c:v>
                </c:pt>
                <c:pt idx="147">
                  <c:v>4700</c:v>
                </c:pt>
                <c:pt idx="148">
                  <c:v>4800</c:v>
                </c:pt>
                <c:pt idx="149">
                  <c:v>4900</c:v>
                </c:pt>
                <c:pt idx="150">
                  <c:v>5000</c:v>
                </c:pt>
                <c:pt idx="151">
                  <c:v>6000</c:v>
                </c:pt>
                <c:pt idx="152">
                  <c:v>7000</c:v>
                </c:pt>
                <c:pt idx="153">
                  <c:v>8000</c:v>
                </c:pt>
                <c:pt idx="154">
                  <c:v>9000</c:v>
                </c:pt>
                <c:pt idx="155">
                  <c:v>10000</c:v>
                </c:pt>
                <c:pt idx="156">
                  <c:v>11000</c:v>
                </c:pt>
                <c:pt idx="157">
                  <c:v>12000</c:v>
                </c:pt>
                <c:pt idx="158">
                  <c:v>13000</c:v>
                </c:pt>
                <c:pt idx="159">
                  <c:v>14000</c:v>
                </c:pt>
                <c:pt idx="160">
                  <c:v>15000</c:v>
                </c:pt>
              </c:numCache>
            </c:numRef>
          </c:xVal>
          <c:yVal>
            <c:numRef>
              <c:f>'VG-m=1-2n'!$D$24:$D$184</c:f>
              <c:numCache>
                <c:ptCount val="161"/>
                <c:pt idx="0">
                  <c:v>2.9535927834462297E-05</c:v>
                </c:pt>
                <c:pt idx="1">
                  <c:v>4.332656365360385E-05</c:v>
                </c:pt>
                <c:pt idx="2">
                  <c:v>5.409217729488737E-05</c:v>
                </c:pt>
                <c:pt idx="3">
                  <c:v>6.313121620495286E-05</c:v>
                </c:pt>
                <c:pt idx="4">
                  <c:v>7.09182051667187E-05</c:v>
                </c:pt>
                <c:pt idx="5">
                  <c:v>7.76700297318525E-05</c:v>
                </c:pt>
                <c:pt idx="6">
                  <c:v>8.349436646861951E-05</c:v>
                </c:pt>
                <c:pt idx="7">
                  <c:v>8.844574300084982E-05</c:v>
                </c:pt>
                <c:pt idx="8">
                  <c:v>9.255165656999186E-05</c:v>
                </c:pt>
                <c:pt idx="9">
                  <c:v>9.582660527323454E-05</c:v>
                </c:pt>
                <c:pt idx="10">
                  <c:v>8.707481611239218E-05</c:v>
                </c:pt>
                <c:pt idx="11">
                  <c:v>3.680242838004183E-05</c:v>
                </c:pt>
                <c:pt idx="12">
                  <c:v>3.511973814403222E-08</c:v>
                </c:pt>
                <c:pt idx="13">
                  <c:v>1.3540706552876245E-05</c:v>
                </c:pt>
                <c:pt idx="14">
                  <c:v>-3.904947220194169E-06</c:v>
                </c:pt>
                <c:pt idx="15">
                  <c:v>-2.214940464822139E-05</c:v>
                </c:pt>
                <c:pt idx="16">
                  <c:v>-2.639462404922744E-05</c:v>
                </c:pt>
                <c:pt idx="17">
                  <c:v>-2.4802830232780447E-05</c:v>
                </c:pt>
                <c:pt idx="18">
                  <c:v>-2.1477810715812338E-05</c:v>
                </c:pt>
                <c:pt idx="19">
                  <c:v>-1.8039961233307775E-05</c:v>
                </c:pt>
                <c:pt idx="20">
                  <c:v>-1.5012338833370767E-05</c:v>
                </c:pt>
                <c:pt idx="21">
                  <c:v>-1.249660940844981E-05</c:v>
                </c:pt>
                <c:pt idx="22">
                  <c:v>-1.0451811517035817E-05</c:v>
                </c:pt>
                <c:pt idx="23">
                  <c:v>-8.800344869705668E-06</c:v>
                </c:pt>
                <c:pt idx="24">
                  <c:v>-7.465096435549884E-06</c:v>
                </c:pt>
                <c:pt idx="25">
                  <c:v>-6.380378028050738E-06</c:v>
                </c:pt>
                <c:pt idx="26">
                  <c:v>-5.493433043603755E-06</c:v>
                </c:pt>
                <c:pt idx="27">
                  <c:v>-4.762921491342098E-06</c:v>
                </c:pt>
                <c:pt idx="28">
                  <c:v>-4.156746007358737E-06</c:v>
                </c:pt>
                <c:pt idx="29">
                  <c:v>-3.650020979911228E-06</c:v>
                </c:pt>
                <c:pt idx="30">
                  <c:v>-3.2233998351127624E-06</c:v>
                </c:pt>
                <c:pt idx="31">
                  <c:v>-2.8617674832616694E-06</c:v>
                </c:pt>
                <c:pt idx="32">
                  <c:v>-2.5532420248013744E-06</c:v>
                </c:pt>
                <c:pt idx="33">
                  <c:v>-2.288420099299885E-06</c:v>
                </c:pt>
                <c:pt idx="34">
                  <c:v>-2.059807954433087E-06</c:v>
                </c:pt>
                <c:pt idx="35">
                  <c:v>-1.8613919475484627E-06</c:v>
                </c:pt>
                <c:pt idx="36">
                  <c:v>-1.6883131045601335E-06</c:v>
                </c:pt>
                <c:pt idx="37">
                  <c:v>-1.5366192721872337E-06</c:v>
                </c:pt>
                <c:pt idx="38">
                  <c:v>-1.4030752572420533E-06</c:v>
                </c:pt>
                <c:pt idx="39">
                  <c:v>-1.285016474586573E-06</c:v>
                </c:pt>
                <c:pt idx="40">
                  <c:v>-1.1802354065847598E-06</c:v>
                </c:pt>
                <c:pt idx="41">
                  <c:v>-1.0868929483917574E-06</c:v>
                </c:pt>
                <c:pt idx="42">
                  <c:v>-1.0034487421211285E-06</c:v>
                </c:pt>
                <c:pt idx="43">
                  <c:v>-9.286060900973432E-07</c:v>
                </c:pt>
                <c:pt idx="44">
                  <c:v>-8.6126813111958E-07</c:v>
                </c:pt>
                <c:pt idx="45">
                  <c:v>-8.005027715213379E-07</c:v>
                </c:pt>
                <c:pt idx="46">
                  <c:v>-7.455144625247535E-07</c:v>
                </c:pt>
                <c:pt idx="47">
                  <c:v>-6.956213630103939E-07</c:v>
                </c:pt>
                <c:pt idx="48">
                  <c:v>-6.502367628177821E-07</c:v>
                </c:pt>
                <c:pt idx="49">
                  <c:v>-6.088538953502697E-07</c:v>
                </c:pt>
                <c:pt idx="50">
                  <c:v>-5.710334608640501E-07</c:v>
                </c:pt>
                <c:pt idx="51">
                  <c:v>-5.363933289064247E-07</c:v>
                </c:pt>
                <c:pt idx="52">
                  <c:v>-5.046000013266173E-07</c:v>
                </c:pt>
                <c:pt idx="53">
                  <c:v>-4.753615045100801E-07</c:v>
                </c:pt>
                <c:pt idx="54">
                  <c:v>-4.4842144720982144E-07</c:v>
                </c:pt>
                <c:pt idx="55">
                  <c:v>-4.235540332026972E-07</c:v>
                </c:pt>
                <c:pt idx="56">
                  <c:v>-4.0055985946028496E-07</c:v>
                </c:pt>
                <c:pt idx="57">
                  <c:v>-3.792623632085618E-07</c:v>
                </c:pt>
                <c:pt idx="58">
                  <c:v>-3.5950480714061676E-07</c:v>
                </c:pt>
                <c:pt idx="59">
                  <c:v>-3.4114771264891964E-07</c:v>
                </c:pt>
                <c:pt idx="60">
                  <c:v>-3.2406666741228063E-07</c:v>
                </c:pt>
                <c:pt idx="61">
                  <c:v>-3.0815044689392225E-07</c:v>
                </c:pt>
                <c:pt idx="62">
                  <c:v>-2.9329939996601996E-07</c:v>
                </c:pt>
                <c:pt idx="63">
                  <c:v>-2.79424057504175E-07</c:v>
                </c:pt>
                <c:pt idx="64">
                  <c:v>-2.6644392980682785E-07</c:v>
                </c:pt>
                <c:pt idx="65">
                  <c:v>-2.5428646441432825E-07</c:v>
                </c:pt>
                <c:pt idx="66">
                  <c:v>-2.4288614058520834E-07</c:v>
                </c:pt>
                <c:pt idx="67">
                  <c:v>-2.3218368053489362E-07</c:v>
                </c:pt>
                <c:pt idx="68">
                  <c:v>-2.221253607144725E-07</c:v>
                </c:pt>
                <c:pt idx="69">
                  <c:v>-2.126624090312924E-07</c:v>
                </c:pt>
                <c:pt idx="70">
                  <c:v>-2.0375047609109184E-07</c:v>
                </c:pt>
                <c:pt idx="71">
                  <c:v>-1.9534917035433394E-07</c:v>
                </c:pt>
                <c:pt idx="72">
                  <c:v>-1.8742164861338456E-07</c:v>
                </c:pt>
                <c:pt idx="73">
                  <c:v>-1.7993425446497132E-07</c:v>
                </c:pt>
                <c:pt idx="74">
                  <c:v>-1.7285619851716732E-07</c:v>
                </c:pt>
                <c:pt idx="75">
                  <c:v>-1.6615927496689636E-07</c:v>
                </c:pt>
                <c:pt idx="76">
                  <c:v>-1.5981760994119648E-07</c:v>
                </c:pt>
                <c:pt idx="77">
                  <c:v>-1.5380743763648538E-07</c:v>
                </c:pt>
                <c:pt idx="78">
                  <c:v>-1.481069008343082E-07</c:v>
                </c:pt>
                <c:pt idx="79">
                  <c:v>-1.4269587283491567E-07</c:v>
                </c:pt>
                <c:pt idx="80">
                  <c:v>-1.3755579824491537E-07</c:v>
                </c:pt>
                <c:pt idx="81">
                  <c:v>-1.3266955039274982E-07</c:v>
                </c:pt>
                <c:pt idx="82">
                  <c:v>-1.2802130343495684E-07</c:v>
                </c:pt>
                <c:pt idx="83">
                  <c:v>-1.2359641746444153E-07</c:v>
                </c:pt>
                <c:pt idx="84">
                  <c:v>-1.193813351456829E-07</c:v>
                </c:pt>
                <c:pt idx="85">
                  <c:v>-1.1536348858602051E-07</c:v>
                </c:pt>
                <c:pt idx="86">
                  <c:v>-1.115312153113022E-07</c:v>
                </c:pt>
                <c:pt idx="87">
                  <c:v>-1.0787368235205073E-07</c:v>
                </c:pt>
                <c:pt idx="88">
                  <c:v>-1.043808175657302E-07</c:v>
                </c:pt>
                <c:pt idx="89">
                  <c:v>-1.0104324742461049E-07</c:v>
                </c:pt>
                <c:pt idx="90">
                  <c:v>-9.785224058914374E-08</c:v>
                </c:pt>
                <c:pt idx="91">
                  <c:v>-9.479965666557125E-08</c:v>
                </c:pt>
                <c:pt idx="92">
                  <c:v>-9.187789961539776E-08</c:v>
                </c:pt>
                <c:pt idx="93">
                  <c:v>-8.907987534464633E-08</c:v>
                </c:pt>
                <c:pt idx="94">
                  <c:v>-8.639895305360982E-08</c:v>
                </c:pt>
                <c:pt idx="95">
                  <c:v>-8.382892997425134E-08</c:v>
                </c:pt>
                <c:pt idx="96">
                  <c:v>-8.136399916313244E-08</c:v>
                </c:pt>
                <c:pt idx="97">
                  <c:v>-7.899872005371283E-08</c:v>
                </c:pt>
                <c:pt idx="98">
                  <c:v>-7.672799150351755E-08</c:v>
                </c:pt>
                <c:pt idx="99">
                  <c:v>-7.454702709966374E-08</c:v>
                </c:pt>
                <c:pt idx="100">
                  <c:v>-7.245133251096816E-08</c:v>
                </c:pt>
                <c:pt idx="101">
                  <c:v>-7.043668469680155E-08</c:v>
                </c:pt>
                <c:pt idx="102">
                  <c:v>-6.849911280228538E-08</c:v>
                </c:pt>
                <c:pt idx="103">
                  <c:v>-6.663488058669119E-08</c:v>
                </c:pt>
                <c:pt idx="104">
                  <c:v>-6.48404702472756E-08</c:v>
                </c:pt>
                <c:pt idx="105">
                  <c:v>-6.311256751444391E-08</c:v>
                </c:pt>
                <c:pt idx="106">
                  <c:v>-6.144804790633708E-08</c:v>
                </c:pt>
                <c:pt idx="107">
                  <c:v>-5.984396404181782E-08</c:v>
                </c:pt>
                <c:pt idx="108">
                  <c:v>-5.829753392054506E-08</c:v>
                </c:pt>
                <c:pt idx="109">
                  <c:v>-5.680613008756143E-08</c:v>
                </c:pt>
                <c:pt idx="110">
                  <c:v>-5.5367269607571775E-08</c:v>
                </c:pt>
                <c:pt idx="111">
                  <c:v>-4.3408914407983796E-08</c:v>
                </c:pt>
                <c:pt idx="112">
                  <c:v>-3.476096330742214E-08</c:v>
                </c:pt>
                <c:pt idx="113">
                  <c:v>-2.8334967723195683E-08</c:v>
                </c:pt>
                <c:pt idx="114">
                  <c:v>-2.3449239450510044E-08</c:v>
                </c:pt>
                <c:pt idx="115">
                  <c:v>-1.966089478544541E-08</c:v>
                </c:pt>
                <c:pt idx="116">
                  <c:v>-1.667304831549126E-08</c:v>
                </c:pt>
                <c:pt idx="117">
                  <c:v>-1.4281228965224425E-08</c:v>
                </c:pt>
                <c:pt idx="118">
                  <c:v>-1.2341250688719305E-08</c:v>
                </c:pt>
                <c:pt idx="119">
                  <c:v>-1.0749303970341894E-08</c:v>
                </c:pt>
                <c:pt idx="120">
                  <c:v>-9.429258731368094E-09</c:v>
                </c:pt>
                <c:pt idx="121">
                  <c:v>-8.324357024307065E-09</c:v>
                </c:pt>
                <c:pt idx="122">
                  <c:v>-7.391652660503914E-09</c:v>
                </c:pt>
                <c:pt idx="123">
                  <c:v>-6.598212641539532E-09</c:v>
                </c:pt>
                <c:pt idx="124">
                  <c:v>-5.9184738809573164E-09</c:v>
                </c:pt>
                <c:pt idx="125">
                  <c:v>-5.332372829739843E-09</c:v>
                </c:pt>
                <c:pt idx="126">
                  <c:v>-4.824001682285067E-09</c:v>
                </c:pt>
                <c:pt idx="127">
                  <c:v>-4.380629352096202E-09</c:v>
                </c:pt>
                <c:pt idx="128">
                  <c:v>-3.991979004699222E-09</c:v>
                </c:pt>
                <c:pt idx="129">
                  <c:v>-3.649688582156739E-09</c:v>
                </c:pt>
                <c:pt idx="130">
                  <c:v>-3.3469035457174266E-09</c:v>
                </c:pt>
                <c:pt idx="131">
                  <c:v>-3.0779663009756996E-09</c:v>
                </c:pt>
                <c:pt idx="132">
                  <c:v>-2.838177110615101E-09</c:v>
                </c:pt>
                <c:pt idx="133">
                  <c:v>-2.623608415184688E-09</c:v>
                </c:pt>
                <c:pt idx="134">
                  <c:v>-2.4309594419546642E-09</c:v>
                </c:pt>
                <c:pt idx="135">
                  <c:v>-2.257441480714886E-09</c:v>
                </c:pt>
                <c:pt idx="136">
                  <c:v>-2.100686701582793E-09</c:v>
                </c:pt>
                <c:pt idx="137">
                  <c:v>-1.958675189660787E-09</c:v>
                </c:pt>
                <c:pt idx="138">
                  <c:v>-1.8296761819353818E-09</c:v>
                </c:pt>
                <c:pt idx="139">
                  <c:v>-1.7122004550535399E-09</c:v>
                </c:pt>
                <c:pt idx="140">
                  <c:v>-1.6049615268273124E-09</c:v>
                </c:pt>
                <c:pt idx="141">
                  <c:v>-1.5068438682988526E-09</c:v>
                </c:pt>
                <c:pt idx="142">
                  <c:v>-1.4168767255650266E-09</c:v>
                </c:pt>
                <c:pt idx="143">
                  <c:v>-1.3342124560187527E-09</c:v>
                </c:pt>
                <c:pt idx="144">
                  <c:v>-1.258108517188199E-09</c:v>
                </c:pt>
                <c:pt idx="145">
                  <c:v>-1.1879124260874437E-09</c:v>
                </c:pt>
                <c:pt idx="146">
                  <c:v>-1.1230491462052034E-09</c:v>
                </c:pt>
                <c:pt idx="147">
                  <c:v>-1.0630104677427052E-09</c:v>
                </c:pt>
                <c:pt idx="148">
                  <c:v>-1.0073460317411876E-09</c:v>
                </c:pt>
                <c:pt idx="149">
                  <c:v>-9.556557157524236E-10</c:v>
                </c:pt>
                <c:pt idx="150">
                  <c:v>-9.075831517998845E-10</c:v>
                </c:pt>
                <c:pt idx="151">
                  <c:v>-5.696378822663325E-10</c:v>
                </c:pt>
                <c:pt idx="152">
                  <c:v>-3.842081229668625E-10</c:v>
                </c:pt>
                <c:pt idx="153">
                  <c:v>-2.73156348792227E-10</c:v>
                </c:pt>
                <c:pt idx="154">
                  <c:v>-2.0217569505392798E-10</c:v>
                </c:pt>
                <c:pt idx="155">
                  <c:v>-1.5446478966863415E-10</c:v>
                </c:pt>
                <c:pt idx="156">
                  <c:v>-1.21082400734949E-10</c:v>
                </c:pt>
                <c:pt idx="157">
                  <c:v>-9.694829835174518E-11</c:v>
                </c:pt>
                <c:pt idx="158">
                  <c:v>-7.901894137557054E-11</c:v>
                </c:pt>
                <c:pt idx="159">
                  <c:v>-6.538933379544118E-11</c:v>
                </c:pt>
                <c:pt idx="160">
                  <c:v>-5.482238342278221E-11</c:v>
                </c:pt>
              </c:numCache>
            </c:numRef>
          </c:yVal>
          <c:smooth val="0"/>
        </c:ser>
        <c:axId val="6127105"/>
        <c:axId val="55143946"/>
      </c:scatterChart>
      <c:valAx>
        <c:axId val="612710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43946"/>
        <c:crossesAt val="0"/>
        <c:crossBetween val="midCat"/>
        <c:dispUnits/>
      </c:valAx>
      <c:valAx>
        <c:axId val="5514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(Theta)/dh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2710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'VG-m&amp;n variable-lnh'!$A$2:$A$15</c:f>
              <c:numCache>
                <c:ptCount val="14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300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15000</c:v>
                </c:pt>
              </c:numCache>
            </c:numRef>
          </c:xVal>
          <c:yVal>
            <c:numRef>
              <c:f>'VG-m&amp;n variable-lnh'!$B$2:$B$15</c:f>
              <c:numCache>
                <c:ptCount val="14"/>
                <c:pt idx="0">
                  <c:v>0.5403966540856531</c:v>
                </c:pt>
                <c:pt idx="1">
                  <c:v>0.535</c:v>
                </c:pt>
                <c:pt idx="2">
                  <c:v>0.52</c:v>
                </c:pt>
                <c:pt idx="3">
                  <c:v>0.505</c:v>
                </c:pt>
                <c:pt idx="4">
                  <c:v>0.465</c:v>
                </c:pt>
                <c:pt idx="5">
                  <c:v>0.401</c:v>
                </c:pt>
                <c:pt idx="6">
                  <c:v>0.36</c:v>
                </c:pt>
                <c:pt idx="7">
                  <c:v>0.28</c:v>
                </c:pt>
                <c:pt idx="8">
                  <c:v>0.23</c:v>
                </c:pt>
                <c:pt idx="9">
                  <c:v>0.2</c:v>
                </c:pt>
                <c:pt idx="10">
                  <c:v>0.18</c:v>
                </c:pt>
                <c:pt idx="11">
                  <c:v>0.17</c:v>
                </c:pt>
                <c:pt idx="12">
                  <c:v>0.16</c:v>
                </c:pt>
                <c:pt idx="13">
                  <c:v>0.155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'VG-m&amp;n variable-lnh'!#REF!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'VG-m&amp;n variable-lnh'!#REF!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533467"/>
        <c:axId val="37474612"/>
      </c:scatterChart>
      <c:valAx>
        <c:axId val="26533467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7474612"/>
        <c:crosses val="autoZero"/>
        <c:crossBetween val="midCat"/>
        <c:dispUnits/>
      </c:valAx>
      <c:valAx>
        <c:axId val="37474612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3346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75"/>
          <c:w val="0.957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'VG-m&amp;n variable-lnh'!$A$2:$A$15</c:f>
              <c:numCache/>
            </c:numRef>
          </c:xVal>
          <c:yVal>
            <c:numRef>
              <c:f>'VG-m&amp;n variable-lnh'!$B$2:$B$15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variable-lnh'!$A$24:$A$184</c:f>
              <c:numCache/>
            </c:numRef>
          </c:xVal>
          <c:yVal>
            <c:numRef>
              <c:f>'VG-m&amp;n variable-lnh'!$B$24:$B$184</c:f>
              <c:numCache/>
            </c:numRef>
          </c:yVal>
          <c:smooth val="0"/>
        </c:ser>
        <c:axId val="1727189"/>
        <c:axId val="15544702"/>
      </c:scatterChart>
      <c:valAx>
        <c:axId val="1727189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44702"/>
        <c:crosses val="autoZero"/>
        <c:crossBetween val="midCat"/>
        <c:dispUnits/>
      </c:valAx>
      <c:valAx>
        <c:axId val="1554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27189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8125"/>
          <c:w val="0.9575"/>
          <c:h val="0.8782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variable-lnh'!$A$24:$A$184</c:f>
              <c:numCache/>
            </c:numRef>
          </c:xVal>
          <c:yVal>
            <c:numRef>
              <c:f>'VG-m&amp;n variable-lnh'!$C$24:$C$184</c:f>
              <c:numCache/>
            </c:numRef>
          </c:yVal>
          <c:smooth val="0"/>
        </c:ser>
        <c:axId val="5684591"/>
        <c:axId val="51161320"/>
      </c:scatterChart>
      <c:valAx>
        <c:axId val="568459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61320"/>
        <c:crossesAt val="0"/>
        <c:crossBetween val="midCat"/>
        <c:dispUnits/>
      </c:valAx>
      <c:valAx>
        <c:axId val="5116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d(Theta)/d(ln 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6845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625"/>
          <c:w val="0.97125"/>
          <c:h val="0.9507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variable-lnh'!$A$24:$A$184</c:f>
              <c:numCache/>
            </c:numRef>
          </c:xVal>
          <c:yVal>
            <c:numRef>
              <c:f>'VG-m&amp;n variable-lnh'!$D$24:$D$184</c:f>
              <c:numCache/>
            </c:numRef>
          </c:yVal>
          <c:smooth val="0"/>
        </c:ser>
        <c:axId val="57798697"/>
        <c:axId val="50426226"/>
      </c:scatterChart>
      <c:valAx>
        <c:axId val="577986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426226"/>
        <c:crossesAt val="0"/>
        <c:crossBetween val="midCat"/>
        <c:dispUnits/>
      </c:valAx>
      <c:valAx>
        <c:axId val="504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(Theta)/d(ln h)</a:t>
                </a:r>
                <a:r>
                  <a:rPr lang="en-US" cap="none" sz="9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986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'VG-m&amp;n variable-lnh'!#REF!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'VG-m&amp;n variable-lnh'!#REF!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'VG-m&amp;n variable-lnh'!#REF!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'VG-m&amp;n variable-lnh'!#REF!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182851"/>
        <c:axId val="57992476"/>
      </c:scatterChart>
      <c:valAx>
        <c:axId val="5118285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92476"/>
        <c:crosses val="autoZero"/>
        <c:crossBetween val="midCat"/>
        <c:dispUnits/>
      </c:valAx>
      <c:valAx>
        <c:axId val="5799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182851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variable-lnh'!$A$24:$A$184</c:f>
              <c:numCache/>
            </c:numRef>
          </c:xVal>
          <c:yVal>
            <c:numRef>
              <c:f>'VG-m&amp;n variable-lnh'!$C$24:$C$184</c:f>
              <c:numCache/>
            </c:numRef>
          </c:yVal>
          <c:smooth val="0"/>
        </c:ser>
        <c:axId val="52170237"/>
        <c:axId val="66878950"/>
      </c:scatterChart>
      <c:valAx>
        <c:axId val="5217023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878950"/>
        <c:crossesAt val="0"/>
        <c:crossBetween val="midCat"/>
        <c:dispUnits/>
      </c:valAx>
      <c:valAx>
        <c:axId val="668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d(Theta)/dh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5217023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variable-lnh'!$A$24:$A$184</c:f>
              <c:numCache/>
            </c:numRef>
          </c:xVal>
          <c:yVal>
            <c:numRef>
              <c:f>'VG-m&amp;n variable-lnh'!$D$24:$D$184</c:f>
              <c:numCache/>
            </c:numRef>
          </c:yVal>
          <c:smooth val="0"/>
        </c:ser>
        <c:axId val="65039639"/>
        <c:axId val="48485840"/>
      </c:scatterChart>
      <c:valAx>
        <c:axId val="6503963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85840"/>
        <c:crossesAt val="0"/>
        <c:crossBetween val="midCat"/>
        <c:dispUnits/>
      </c:valAx>
      <c:valAx>
        <c:axId val="4848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(Theta)/dh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039639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'VG-m=1-1n-lnh'!$A$2:$A$15</c:f>
              <c:numCache>
                <c:ptCount val="14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300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15000</c:v>
                </c:pt>
              </c:numCache>
            </c:numRef>
          </c:xVal>
          <c:yVal>
            <c:numRef>
              <c:f>'VG-m=1-1n-lnh'!$B$2:$B$15</c:f>
              <c:numCache>
                <c:ptCount val="14"/>
                <c:pt idx="0">
                  <c:v>0.5403966540856531</c:v>
                </c:pt>
                <c:pt idx="1">
                  <c:v>0.535</c:v>
                </c:pt>
                <c:pt idx="2">
                  <c:v>0.52</c:v>
                </c:pt>
                <c:pt idx="3">
                  <c:v>0.505</c:v>
                </c:pt>
                <c:pt idx="4">
                  <c:v>0.465</c:v>
                </c:pt>
                <c:pt idx="5">
                  <c:v>0.401</c:v>
                </c:pt>
                <c:pt idx="6">
                  <c:v>0.36</c:v>
                </c:pt>
                <c:pt idx="7">
                  <c:v>0.28</c:v>
                </c:pt>
                <c:pt idx="8">
                  <c:v>0.23</c:v>
                </c:pt>
                <c:pt idx="9">
                  <c:v>0.2</c:v>
                </c:pt>
                <c:pt idx="10">
                  <c:v>0.18</c:v>
                </c:pt>
                <c:pt idx="11">
                  <c:v>0.17</c:v>
                </c:pt>
                <c:pt idx="12">
                  <c:v>0.16</c:v>
                </c:pt>
                <c:pt idx="13">
                  <c:v>0.155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'VG-m=1-1n-lnh'!#REF!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'VG-m=1-1n-lnh'!#REF!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719377"/>
        <c:axId val="35038938"/>
      </c:scatterChart>
      <c:valAx>
        <c:axId val="33719377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5038938"/>
        <c:crosses val="autoZero"/>
        <c:crossBetween val="midCat"/>
        <c:dispUnits/>
      </c:valAx>
      <c:valAx>
        <c:axId val="35038938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1937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8125"/>
          <c:w val="0.9575"/>
          <c:h val="0.8782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variable'!$A$24:$A$184</c:f>
              <c:numCache/>
            </c:numRef>
          </c:xVal>
          <c:yVal>
            <c:numRef>
              <c:f>'VG-m&amp;n variable'!$C$24:$C$184</c:f>
              <c:numCache/>
            </c:numRef>
          </c:yVal>
          <c:smooth val="0"/>
        </c:ser>
        <c:axId val="6363405"/>
        <c:axId val="57270646"/>
      </c:scatterChart>
      <c:valAx>
        <c:axId val="636340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270646"/>
        <c:crossesAt val="0"/>
        <c:crossBetween val="midCat"/>
        <c:dispUnits/>
      </c:valAx>
      <c:valAx>
        <c:axId val="57270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d(Theta)/dh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636340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75"/>
          <c:w val="0.957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'VG-m=1-1n-lnh'!$A$2:$A$15</c:f>
              <c:numCache/>
            </c:numRef>
          </c:xVal>
          <c:yVal>
            <c:numRef>
              <c:f>'VG-m=1-1n-lnh'!$B$2:$B$15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'VG-m=1-1n-lnh'!$A$24:$A$184</c:f>
              <c:numCache/>
            </c:numRef>
          </c:xVal>
          <c:yVal>
            <c:numRef>
              <c:f>'VG-m=1-1n-lnh'!$B$24:$B$184</c:f>
              <c:numCache/>
            </c:numRef>
          </c:yVal>
          <c:smooth val="0"/>
        </c:ser>
        <c:axId val="46914987"/>
        <c:axId val="19581700"/>
      </c:scatterChart>
      <c:valAx>
        <c:axId val="4691498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1700"/>
        <c:crosses val="autoZero"/>
        <c:crossBetween val="midCat"/>
        <c:dispUnits/>
      </c:valAx>
      <c:valAx>
        <c:axId val="1958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691498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8125"/>
          <c:w val="0.9575"/>
          <c:h val="0.8782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'VG-m=1-1n-lnh'!$A$24:$A$184</c:f>
              <c:numCache/>
            </c:numRef>
          </c:xVal>
          <c:yVal>
            <c:numRef>
              <c:f>'VG-m=1-1n-lnh'!$C$24:$C$184</c:f>
              <c:numCache/>
            </c:numRef>
          </c:yVal>
          <c:smooth val="0"/>
        </c:ser>
        <c:axId val="42017573"/>
        <c:axId val="42613838"/>
      </c:scatterChart>
      <c:valAx>
        <c:axId val="4201757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613838"/>
        <c:crossesAt val="0"/>
        <c:crossBetween val="midCat"/>
        <c:dispUnits/>
      </c:valAx>
      <c:valAx>
        <c:axId val="4261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d(Theta)/d(ln 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20175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6"/>
          <c:w val="0.97125"/>
          <c:h val="0.951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'VG-m=1-1n-lnh'!$A$24:$A$184</c:f>
              <c:numCache/>
            </c:numRef>
          </c:xVal>
          <c:yVal>
            <c:numRef>
              <c:f>'VG-m=1-1n-lnh'!$D$24:$D$184</c:f>
              <c:numCache/>
            </c:numRef>
          </c:yVal>
          <c:smooth val="0"/>
        </c:ser>
        <c:axId val="47980223"/>
        <c:axId val="29168824"/>
      </c:scatterChart>
      <c:valAx>
        <c:axId val="4798022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168824"/>
        <c:crossesAt val="0"/>
        <c:crossBetween val="midCat"/>
        <c:dispUnits/>
      </c:valAx>
      <c:valAx>
        <c:axId val="2916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(Theta)/d(ln h)</a:t>
                </a:r>
                <a:r>
                  <a:rPr lang="en-US" cap="none" sz="9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9802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'VG-m=1-1n-lnh'!#REF!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'VG-m=1-1n-lnh'!#REF!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'VG-m=1-1n-lnh'!#REF!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'VG-m=1-1n-lnh'!#REF!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192825"/>
        <c:axId val="13864514"/>
      </c:scatterChart>
      <c:valAx>
        <c:axId val="6119282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4514"/>
        <c:crosses val="autoZero"/>
        <c:crossBetween val="midCat"/>
        <c:dispUnits/>
      </c:valAx>
      <c:valAx>
        <c:axId val="1386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1192825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'VG-m=1-1n-lnh'!$A$24:$A$184</c:f>
              <c:numCache/>
            </c:numRef>
          </c:xVal>
          <c:yVal>
            <c:numRef>
              <c:f>'VG-m=1-1n-lnh'!$C$24:$C$184</c:f>
              <c:numCache/>
            </c:numRef>
          </c:yVal>
          <c:smooth val="0"/>
        </c:ser>
        <c:axId val="57671763"/>
        <c:axId val="49283820"/>
      </c:scatterChart>
      <c:valAx>
        <c:axId val="5767176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83820"/>
        <c:crossesAt val="0"/>
        <c:crossBetween val="midCat"/>
        <c:dispUnits/>
      </c:valAx>
      <c:valAx>
        <c:axId val="49283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d(Theta)/dh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5767176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'VG-m=1-1n-lnh'!$A$24:$A$184</c:f>
              <c:numCache/>
            </c:numRef>
          </c:xVal>
          <c:yVal>
            <c:numRef>
              <c:f>'VG-m=1-1n-lnh'!$D$24:$D$184</c:f>
              <c:numCache/>
            </c:numRef>
          </c:yVal>
          <c:smooth val="0"/>
        </c:ser>
        <c:axId val="40901197"/>
        <c:axId val="32566454"/>
      </c:scatterChart>
      <c:valAx>
        <c:axId val="4090119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566454"/>
        <c:crossesAt val="0"/>
        <c:crossBetween val="midCat"/>
        <c:dispUnits/>
      </c:valAx>
      <c:valAx>
        <c:axId val="3256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(Theta)/dh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90119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'VG-m=1-2n-lnh'!$A$2:$A$15</c:f>
              <c:numCache>
                <c:ptCount val="14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300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15000</c:v>
                </c:pt>
              </c:numCache>
            </c:numRef>
          </c:xVal>
          <c:yVal>
            <c:numRef>
              <c:f>'VG-m=1-2n-lnh'!$B$2:$B$15</c:f>
              <c:numCache>
                <c:ptCount val="14"/>
                <c:pt idx="0">
                  <c:v>0.5403966540856531</c:v>
                </c:pt>
                <c:pt idx="1">
                  <c:v>0.535</c:v>
                </c:pt>
                <c:pt idx="2">
                  <c:v>0.52</c:v>
                </c:pt>
                <c:pt idx="3">
                  <c:v>0.505</c:v>
                </c:pt>
                <c:pt idx="4">
                  <c:v>0.465</c:v>
                </c:pt>
                <c:pt idx="5">
                  <c:v>0.401</c:v>
                </c:pt>
                <c:pt idx="6">
                  <c:v>0.36</c:v>
                </c:pt>
                <c:pt idx="7">
                  <c:v>0.28</c:v>
                </c:pt>
                <c:pt idx="8">
                  <c:v>0.23</c:v>
                </c:pt>
                <c:pt idx="9">
                  <c:v>0.2</c:v>
                </c:pt>
                <c:pt idx="10">
                  <c:v>0.18</c:v>
                </c:pt>
                <c:pt idx="11">
                  <c:v>0.17</c:v>
                </c:pt>
                <c:pt idx="12">
                  <c:v>0.16</c:v>
                </c:pt>
                <c:pt idx="13">
                  <c:v>0.155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'VG-m=1-2n-lnh'!#REF!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'VG-m=1-2n-lnh'!#REF!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4662631"/>
        <c:axId val="20637088"/>
      </c:scatterChart>
      <c:valAx>
        <c:axId val="24662631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637088"/>
        <c:crosses val="autoZero"/>
        <c:crossBetween val="midCat"/>
        <c:dispUnits/>
      </c:valAx>
      <c:valAx>
        <c:axId val="20637088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62631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75"/>
          <c:w val="0.957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'VG-m=1-2n-lnh'!$A$2:$A$15</c:f>
              <c:numCache/>
            </c:numRef>
          </c:xVal>
          <c:yVal>
            <c:numRef>
              <c:f>'VG-m=1-2n-lnh'!$B$2:$B$15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'VG-m=1-2n-lnh'!$A$24:$A$184</c:f>
              <c:numCache/>
            </c:numRef>
          </c:xVal>
          <c:yVal>
            <c:numRef>
              <c:f>'VG-m=1-2n-lnh'!$B$24:$B$184</c:f>
              <c:numCache/>
            </c:numRef>
          </c:yVal>
          <c:smooth val="0"/>
        </c:ser>
        <c:axId val="51516065"/>
        <c:axId val="60991402"/>
      </c:scatterChart>
      <c:valAx>
        <c:axId val="5151606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91402"/>
        <c:crosses val="autoZero"/>
        <c:crossBetween val="midCat"/>
        <c:dispUnits/>
      </c:valAx>
      <c:valAx>
        <c:axId val="60991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516065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8125"/>
          <c:w val="0.9575"/>
          <c:h val="0.8782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'VG-m=1-2n-lnh'!$A$24:$A$184</c:f>
              <c:numCache/>
            </c:numRef>
          </c:xVal>
          <c:yVal>
            <c:numRef>
              <c:f>'VG-m=1-2n-lnh'!$C$24:$C$184</c:f>
              <c:numCache/>
            </c:numRef>
          </c:yVal>
          <c:smooth val="0"/>
        </c:ser>
        <c:axId val="12051707"/>
        <c:axId val="41356500"/>
      </c:scatterChart>
      <c:valAx>
        <c:axId val="120517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356500"/>
        <c:crossesAt val="0"/>
        <c:crossBetween val="midCat"/>
        <c:dispUnits/>
      </c:valAx>
      <c:valAx>
        <c:axId val="4135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d(Theta)/d(ln 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20517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6"/>
          <c:w val="0.97125"/>
          <c:h val="0.951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'VG-m=1-2n-lnh'!$A$24:$A$184</c:f>
              <c:numCache/>
            </c:numRef>
          </c:xVal>
          <c:yVal>
            <c:numRef>
              <c:f>'VG-m=1-2n-lnh'!$D$24:$D$184</c:f>
              <c:numCache/>
            </c:numRef>
          </c:yVal>
          <c:smooth val="0"/>
        </c:ser>
        <c:axId val="36664181"/>
        <c:axId val="61542174"/>
      </c:scatterChart>
      <c:valAx>
        <c:axId val="366641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542174"/>
        <c:crossesAt val="0"/>
        <c:crossBetween val="midCat"/>
        <c:dispUnits/>
      </c:valAx>
      <c:valAx>
        <c:axId val="6154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(Theta)/d(ln h)</a:t>
                </a:r>
                <a:r>
                  <a:rPr lang="en-US" cap="none" sz="9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641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0625"/>
          <c:w val="0.97375"/>
          <c:h val="0.95075"/>
        </c:manualLayout>
      </c:layout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variable'!$A$24:$A$184</c:f>
              <c:numCache/>
            </c:numRef>
          </c:xVal>
          <c:yVal>
            <c:numRef>
              <c:f>'VG-m&amp;n variable'!$D$24:$D$184</c:f>
              <c:numCache/>
            </c:numRef>
          </c:yVal>
          <c:smooth val="0"/>
        </c:ser>
        <c:axId val="45673767"/>
        <c:axId val="8410720"/>
      </c:scatterChart>
      <c:valAx>
        <c:axId val="4567376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410720"/>
        <c:crossesAt val="0"/>
        <c:crossBetween val="midCat"/>
        <c:dispUnits/>
      </c:valAx>
      <c:valAx>
        <c:axId val="841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(Theta)/dh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crossAx val="4567376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'VG-m=1-2n-lnh'!#REF!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'VG-m=1-2n-lnh'!#REF!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'VG-m=1-2n-lnh'!#REF!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'VG-m=1-2n-lnh'!#REF!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7008655"/>
        <c:axId val="18860168"/>
      </c:scatterChart>
      <c:valAx>
        <c:axId val="1700865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60168"/>
        <c:crosses val="autoZero"/>
        <c:crossBetween val="midCat"/>
        <c:dispUnits/>
      </c:valAx>
      <c:valAx>
        <c:axId val="1886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008655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'VG-m=1-2n-lnh'!$A$24:$A$184</c:f>
              <c:numCache>
                <c:ptCount val="1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35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89.3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430</c:v>
                </c:pt>
                <c:pt idx="54">
                  <c:v>440</c:v>
                </c:pt>
                <c:pt idx="55">
                  <c:v>450</c:v>
                </c:pt>
                <c:pt idx="56">
                  <c:v>460</c:v>
                </c:pt>
                <c:pt idx="57">
                  <c:v>470</c:v>
                </c:pt>
                <c:pt idx="58">
                  <c:v>480</c:v>
                </c:pt>
                <c:pt idx="59">
                  <c:v>490</c:v>
                </c:pt>
                <c:pt idx="60">
                  <c:v>500</c:v>
                </c:pt>
                <c:pt idx="61">
                  <c:v>510</c:v>
                </c:pt>
                <c:pt idx="62">
                  <c:v>520</c:v>
                </c:pt>
                <c:pt idx="63">
                  <c:v>530</c:v>
                </c:pt>
                <c:pt idx="64">
                  <c:v>540</c:v>
                </c:pt>
                <c:pt idx="65">
                  <c:v>550</c:v>
                </c:pt>
                <c:pt idx="66">
                  <c:v>560</c:v>
                </c:pt>
                <c:pt idx="67">
                  <c:v>570</c:v>
                </c:pt>
                <c:pt idx="68">
                  <c:v>580</c:v>
                </c:pt>
                <c:pt idx="69">
                  <c:v>590</c:v>
                </c:pt>
                <c:pt idx="70">
                  <c:v>600</c:v>
                </c:pt>
                <c:pt idx="71">
                  <c:v>610</c:v>
                </c:pt>
                <c:pt idx="72">
                  <c:v>620</c:v>
                </c:pt>
                <c:pt idx="73">
                  <c:v>630</c:v>
                </c:pt>
                <c:pt idx="74">
                  <c:v>640</c:v>
                </c:pt>
                <c:pt idx="75">
                  <c:v>650</c:v>
                </c:pt>
                <c:pt idx="76">
                  <c:v>660</c:v>
                </c:pt>
                <c:pt idx="77">
                  <c:v>670</c:v>
                </c:pt>
                <c:pt idx="78">
                  <c:v>680</c:v>
                </c:pt>
                <c:pt idx="79">
                  <c:v>690</c:v>
                </c:pt>
                <c:pt idx="80">
                  <c:v>700</c:v>
                </c:pt>
                <c:pt idx="81">
                  <c:v>710</c:v>
                </c:pt>
                <c:pt idx="82">
                  <c:v>720</c:v>
                </c:pt>
                <c:pt idx="83">
                  <c:v>730</c:v>
                </c:pt>
                <c:pt idx="84">
                  <c:v>740</c:v>
                </c:pt>
                <c:pt idx="85">
                  <c:v>750</c:v>
                </c:pt>
                <c:pt idx="86">
                  <c:v>760</c:v>
                </c:pt>
                <c:pt idx="87">
                  <c:v>770</c:v>
                </c:pt>
                <c:pt idx="88">
                  <c:v>780</c:v>
                </c:pt>
                <c:pt idx="89">
                  <c:v>790</c:v>
                </c:pt>
                <c:pt idx="90">
                  <c:v>800</c:v>
                </c:pt>
                <c:pt idx="91">
                  <c:v>810</c:v>
                </c:pt>
                <c:pt idx="92">
                  <c:v>820</c:v>
                </c:pt>
                <c:pt idx="93">
                  <c:v>830</c:v>
                </c:pt>
                <c:pt idx="94">
                  <c:v>840</c:v>
                </c:pt>
                <c:pt idx="95">
                  <c:v>850</c:v>
                </c:pt>
                <c:pt idx="96">
                  <c:v>860</c:v>
                </c:pt>
                <c:pt idx="97">
                  <c:v>870</c:v>
                </c:pt>
                <c:pt idx="98">
                  <c:v>880</c:v>
                </c:pt>
                <c:pt idx="99">
                  <c:v>890</c:v>
                </c:pt>
                <c:pt idx="100">
                  <c:v>900</c:v>
                </c:pt>
                <c:pt idx="101">
                  <c:v>910</c:v>
                </c:pt>
                <c:pt idx="102">
                  <c:v>920</c:v>
                </c:pt>
                <c:pt idx="103">
                  <c:v>930</c:v>
                </c:pt>
                <c:pt idx="104">
                  <c:v>940</c:v>
                </c:pt>
                <c:pt idx="105">
                  <c:v>950</c:v>
                </c:pt>
                <c:pt idx="106">
                  <c:v>960</c:v>
                </c:pt>
                <c:pt idx="107">
                  <c:v>970</c:v>
                </c:pt>
                <c:pt idx="108">
                  <c:v>980</c:v>
                </c:pt>
                <c:pt idx="109">
                  <c:v>990</c:v>
                </c:pt>
                <c:pt idx="110">
                  <c:v>1000</c:v>
                </c:pt>
                <c:pt idx="111">
                  <c:v>1100</c:v>
                </c:pt>
                <c:pt idx="112">
                  <c:v>1200</c:v>
                </c:pt>
                <c:pt idx="113">
                  <c:v>1300</c:v>
                </c:pt>
                <c:pt idx="114">
                  <c:v>1400</c:v>
                </c:pt>
                <c:pt idx="115">
                  <c:v>1500</c:v>
                </c:pt>
                <c:pt idx="116">
                  <c:v>1600</c:v>
                </c:pt>
                <c:pt idx="117">
                  <c:v>1700</c:v>
                </c:pt>
                <c:pt idx="118">
                  <c:v>1800</c:v>
                </c:pt>
                <c:pt idx="119">
                  <c:v>1900</c:v>
                </c:pt>
                <c:pt idx="120">
                  <c:v>2000</c:v>
                </c:pt>
                <c:pt idx="121">
                  <c:v>2100</c:v>
                </c:pt>
                <c:pt idx="122">
                  <c:v>2200</c:v>
                </c:pt>
                <c:pt idx="123">
                  <c:v>2300</c:v>
                </c:pt>
                <c:pt idx="124">
                  <c:v>2400</c:v>
                </c:pt>
                <c:pt idx="125">
                  <c:v>2500</c:v>
                </c:pt>
                <c:pt idx="126">
                  <c:v>2600</c:v>
                </c:pt>
                <c:pt idx="127">
                  <c:v>2700</c:v>
                </c:pt>
                <c:pt idx="128">
                  <c:v>2800</c:v>
                </c:pt>
                <c:pt idx="129">
                  <c:v>2900</c:v>
                </c:pt>
                <c:pt idx="130">
                  <c:v>3000</c:v>
                </c:pt>
                <c:pt idx="131">
                  <c:v>3100</c:v>
                </c:pt>
                <c:pt idx="132">
                  <c:v>3200</c:v>
                </c:pt>
                <c:pt idx="133">
                  <c:v>3300</c:v>
                </c:pt>
                <c:pt idx="134">
                  <c:v>3400</c:v>
                </c:pt>
                <c:pt idx="135">
                  <c:v>3500</c:v>
                </c:pt>
                <c:pt idx="136">
                  <c:v>3600</c:v>
                </c:pt>
                <c:pt idx="137">
                  <c:v>3700</c:v>
                </c:pt>
                <c:pt idx="138">
                  <c:v>3800</c:v>
                </c:pt>
                <c:pt idx="139">
                  <c:v>3900</c:v>
                </c:pt>
                <c:pt idx="140">
                  <c:v>4000</c:v>
                </c:pt>
                <c:pt idx="141">
                  <c:v>4100</c:v>
                </c:pt>
                <c:pt idx="142">
                  <c:v>4200</c:v>
                </c:pt>
                <c:pt idx="143">
                  <c:v>4300</c:v>
                </c:pt>
                <c:pt idx="144">
                  <c:v>4400</c:v>
                </c:pt>
                <c:pt idx="145">
                  <c:v>4500</c:v>
                </c:pt>
                <c:pt idx="146">
                  <c:v>4600</c:v>
                </c:pt>
                <c:pt idx="147">
                  <c:v>4700</c:v>
                </c:pt>
                <c:pt idx="148">
                  <c:v>4800</c:v>
                </c:pt>
                <c:pt idx="149">
                  <c:v>4900</c:v>
                </c:pt>
                <c:pt idx="150">
                  <c:v>5000</c:v>
                </c:pt>
                <c:pt idx="151">
                  <c:v>6000</c:v>
                </c:pt>
                <c:pt idx="152">
                  <c:v>7000</c:v>
                </c:pt>
                <c:pt idx="153">
                  <c:v>8000</c:v>
                </c:pt>
                <c:pt idx="154">
                  <c:v>9000</c:v>
                </c:pt>
                <c:pt idx="155">
                  <c:v>10000</c:v>
                </c:pt>
                <c:pt idx="156">
                  <c:v>11000</c:v>
                </c:pt>
                <c:pt idx="157">
                  <c:v>12000</c:v>
                </c:pt>
                <c:pt idx="158">
                  <c:v>13000</c:v>
                </c:pt>
                <c:pt idx="159">
                  <c:v>14000</c:v>
                </c:pt>
                <c:pt idx="160">
                  <c:v>15000</c:v>
                </c:pt>
              </c:numCache>
            </c:numRef>
          </c:xVal>
          <c:yVal>
            <c:numRef>
              <c:f>'VG-m=1-2n-lnh'!$C$24:$C$184</c:f>
              <c:numCache>
                <c:ptCount val="161"/>
                <c:pt idx="0">
                  <c:v>0.000383211544153052</c:v>
                </c:pt>
                <c:pt idx="1">
                  <c:v>0.0011998954594310807</c:v>
                </c:pt>
                <c:pt idx="2">
                  <c:v>0.0023309353504612214</c:v>
                </c:pt>
                <c:pt idx="3">
                  <c:v>0.0037213207910119796</c:v>
                </c:pt>
                <c:pt idx="4">
                  <c:v>0.005332699360349378</c:v>
                </c:pt>
                <c:pt idx="5">
                  <c:v>0.007134509588204418</c:v>
                </c:pt>
                <c:pt idx="6">
                  <c:v>0.00910073970014505</c:v>
                </c:pt>
                <c:pt idx="7">
                  <c:v>0.011208437632854265</c:v>
                </c:pt>
                <c:pt idx="8">
                  <c:v>0.013436931995171864</c:v>
                </c:pt>
                <c:pt idx="9">
                  <c:v>0.01576738809712099</c:v>
                </c:pt>
                <c:pt idx="10">
                  <c:v>0.041494314616378404</c:v>
                </c:pt>
                <c:pt idx="11">
                  <c:v>0.06531882856289688</c:v>
                </c:pt>
                <c:pt idx="12">
                  <c:v>0.075168350407663</c:v>
                </c:pt>
                <c:pt idx="13">
                  <c:v>0.0834977114884356</c:v>
                </c:pt>
                <c:pt idx="14">
                  <c:v>0.09594325082560039</c:v>
                </c:pt>
                <c:pt idx="15">
                  <c:v>0.10377567305407576</c:v>
                </c:pt>
                <c:pt idx="16">
                  <c:v>0.10823842206401055</c:v>
                </c:pt>
                <c:pt idx="17">
                  <c:v>0.11035435326786744</c:v>
                </c:pt>
                <c:pt idx="18">
                  <c:v>0.11088206602219691</c:v>
                </c:pt>
                <c:pt idx="19">
                  <c:v>0.11087922798988209</c:v>
                </c:pt>
                <c:pt idx="20">
                  <c:v>0.11034579663043478</c:v>
                </c:pt>
                <c:pt idx="21">
                  <c:v>0.10912162712005641</c:v>
                </c:pt>
                <c:pt idx="22">
                  <c:v>0.1074579244521206</c:v>
                </c:pt>
                <c:pt idx="23">
                  <c:v>0.10552568185716268</c:v>
                </c:pt>
                <c:pt idx="24">
                  <c:v>0.10344105067740292</c:v>
                </c:pt>
                <c:pt idx="25">
                  <c:v>0.10128273753386086</c:v>
                </c:pt>
                <c:pt idx="26">
                  <c:v>0.09910383231527424</c:v>
                </c:pt>
                <c:pt idx="27">
                  <c:v>0.09693984091445752</c:v>
                </c:pt>
                <c:pt idx="28">
                  <c:v>0.09481415599724487</c:v>
                </c:pt>
                <c:pt idx="29">
                  <c:v>0.09274180099508059</c:v>
                </c:pt>
                <c:pt idx="30">
                  <c:v>0.09073200701843513</c:v>
                </c:pt>
                <c:pt idx="31">
                  <c:v>0.08878999693659383</c:v>
                </c:pt>
                <c:pt idx="32">
                  <c:v>0.0869182274556339</c:v>
                </c:pt>
                <c:pt idx="33">
                  <c:v>0.08511725814020493</c:v>
                </c:pt>
                <c:pt idx="34">
                  <c:v>0.08338636189391</c:v>
                </c:pt>
                <c:pt idx="35">
                  <c:v>0.08172395506706004</c:v>
                </c:pt>
                <c:pt idx="36">
                  <c:v>0.08012790094161105</c:v>
                </c:pt>
                <c:pt idx="37">
                  <c:v>0.07859572382248867</c:v>
                </c:pt>
                <c:pt idx="38">
                  <c:v>0.07712475970478339</c:v>
                </c:pt>
                <c:pt idx="39">
                  <c:v>0.07571226175447858</c:v>
                </c:pt>
                <c:pt idx="40">
                  <c:v>0.07435547349160188</c:v>
                </c:pt>
                <c:pt idx="41">
                  <c:v>0.07305167883772551</c:v>
                </c:pt>
                <c:pt idx="42">
                  <c:v>0.07179823557481063</c:v>
                </c:pt>
                <c:pt idx="43">
                  <c:v>0.07059259691562061</c:v>
                </c:pt>
                <c:pt idx="44">
                  <c:v>0.06943232457358901</c:v>
                </c:pt>
                <c:pt idx="45">
                  <c:v>0.06831509578209885</c:v>
                </c:pt>
                <c:pt idx="46">
                  <c:v>0.06723870603923741</c:v>
                </c:pt>
                <c:pt idx="47">
                  <c:v>0.06620106886757827</c:v>
                </c:pt>
                <c:pt idx="48">
                  <c:v>0.06520021352579052</c:v>
                </c:pt>
                <c:pt idx="49">
                  <c:v>0.06423428135214837</c:v>
                </c:pt>
                <c:pt idx="50">
                  <c:v>0.06330152123257834</c:v>
                </c:pt>
                <c:pt idx="51">
                  <c:v>0.06240028454867921</c:v>
                </c:pt>
                <c:pt idx="52">
                  <c:v>0.06152901986053646</c:v>
                </c:pt>
                <c:pt idx="53">
                  <c:v>0.06068626750528268</c:v>
                </c:pt>
                <c:pt idx="54">
                  <c:v>0.05987065423811503</c:v>
                </c:pt>
                <c:pt idx="55">
                  <c:v>0.05908088800267643</c:v>
                </c:pt>
                <c:pt idx="56">
                  <c:v>0.05831575288856558</c:v>
                </c:pt>
                <c:pt idx="57">
                  <c:v>0.05757410431247282</c:v>
                </c:pt>
                <c:pt idx="58">
                  <c:v>0.056854864444004</c:v>
                </c:pt>
                <c:pt idx="59">
                  <c:v>0.05615701788614696</c:v>
                </c:pt>
                <c:pt idx="60">
                  <c:v>0.0554796076124219</c:v>
                </c:pt>
                <c:pt idx="61">
                  <c:v>0.0548217311572228</c:v>
                </c:pt>
                <c:pt idx="62">
                  <c:v>0.05418253705206938</c:v>
                </c:pt>
                <c:pt idx="63">
                  <c:v>0.05356122149799708</c:v>
                </c:pt>
                <c:pt idx="64">
                  <c:v>0.0529570252627613</c:v>
                </c:pt>
                <c:pt idx="65">
                  <c:v>0.05236923079067707</c:v>
                </c:pt>
                <c:pt idx="66">
                  <c:v>0.051797159512551594</c:v>
                </c:pt>
                <c:pt idx="67">
                  <c:v>0.05124016934316086</c:v>
                </c:pt>
                <c:pt idx="68">
                  <c:v>0.05069765235396109</c:v>
                </c:pt>
                <c:pt idx="69">
                  <c:v>0.05016903260913462</c:v>
                </c:pt>
                <c:pt idx="70">
                  <c:v>0.04965376415358589</c:v>
                </c:pt>
                <c:pt idx="71">
                  <c:v>0.04915132914208874</c:v>
                </c:pt>
                <c:pt idx="72">
                  <c:v>0.048661236099403184</c:v>
                </c:pt>
                <c:pt idx="73">
                  <c:v>0.0481830183018112</c:v>
                </c:pt>
                <c:pt idx="74">
                  <c:v>0.04771623227114812</c:v>
                </c:pt>
                <c:pt idx="75">
                  <c:v>0.04726045637301647</c:v>
                </c:pt>
                <c:pt idx="76">
                  <c:v>0.0468152895114588</c:v>
                </c:pt>
                <c:pt idx="77">
                  <c:v>0.04638034991292685</c:v>
                </c:pt>
                <c:pt idx="78">
                  <c:v>0.04595527399291321</c:v>
                </c:pt>
                <c:pt idx="79">
                  <c:v>0.045539715299113125</c:v>
                </c:pt>
                <c:pt idx="80">
                  <c:v>0.045133343525447414</c:v>
                </c:pt>
                <c:pt idx="81">
                  <c:v>0.04473584359171387</c:v>
                </c:pt>
                <c:pt idx="82">
                  <c:v>0.04434691478403715</c:v>
                </c:pt>
                <c:pt idx="83">
                  <c:v>0.04396626995166235</c:v>
                </c:pt>
                <c:pt idx="84">
                  <c:v>0.04359363475598159</c:v>
                </c:pt>
                <c:pt idx="85">
                  <c:v>0.04322874696800355</c:v>
                </c:pt>
                <c:pt idx="86">
                  <c:v>0.04287135581077084</c:v>
                </c:pt>
                <c:pt idx="87">
                  <c:v>0.042521221343500046</c:v>
                </c:pt>
                <c:pt idx="88">
                  <c:v>0.04217811388447038</c:v>
                </c:pt>
                <c:pt idx="89">
                  <c:v>0.04184181346991597</c:v>
                </c:pt>
                <c:pt idx="90">
                  <c:v>0.04151210934638857</c:v>
                </c:pt>
                <c:pt idx="91">
                  <c:v>0.04118879949425219</c:v>
                </c:pt>
                <c:pt idx="92">
                  <c:v>0.04087169018014926</c:v>
                </c:pt>
                <c:pt idx="93">
                  <c:v>0.04056059553644242</c:v>
                </c:pt>
                <c:pt idx="94">
                  <c:v>0.04025533716578719</c:v>
                </c:pt>
                <c:pt idx="95">
                  <c:v>0.03995574376913004</c:v>
                </c:pt>
                <c:pt idx="96">
                  <c:v>0.0396616507955534</c:v>
                </c:pt>
                <c:pt idx="97">
                  <c:v>0.03937290011250641</c:v>
                </c:pt>
                <c:pt idx="98">
                  <c:v>0.039089339695069995</c:v>
                </c:pt>
                <c:pt idx="99">
                  <c:v>0.038810823333001544</c:v>
                </c:pt>
                <c:pt idx="100">
                  <c:v>0.03853721035439906</c:v>
                </c:pt>
                <c:pt idx="101">
                  <c:v>0.038268365364906166</c:v>
                </c:pt>
                <c:pt idx="102">
                  <c:v>0.038004158001459384</c:v>
                </c:pt>
                <c:pt idx="103">
                  <c:v>0.03774446269964885</c:v>
                </c:pt>
                <c:pt idx="104">
                  <c:v>0.037489158473831</c:v>
                </c:pt>
                <c:pt idx="105">
                  <c:v>0.03723812870919194</c:v>
                </c:pt>
                <c:pt idx="106">
                  <c:v>0.03699126096501639</c:v>
                </c:pt>
                <c:pt idx="107">
                  <c:v>0.03674844678846966</c:v>
                </c:pt>
                <c:pt idx="108">
                  <c:v>0.03650958153824705</c:v>
                </c:pt>
                <c:pt idx="109">
                  <c:v>0.036274564217490375</c:v>
                </c:pt>
                <c:pt idx="110">
                  <c:v>0.03604329731541164</c:v>
                </c:pt>
                <c:pt idx="111">
                  <c:v>0.03391766245222751</c:v>
                </c:pt>
                <c:pt idx="112">
                  <c:v>0.03208076456023042</c:v>
                </c:pt>
                <c:pt idx="113">
                  <c:v>0.03047480043224797</c:v>
                </c:pt>
                <c:pt idx="114">
                  <c:v>0.029056703467618142</c:v>
                </c:pt>
                <c:pt idx="115">
                  <c:v>0.027793691536457353</c:v>
                </c:pt>
                <c:pt idx="116">
                  <c:v>0.026660342708711142</c:v>
                </c:pt>
                <c:pt idx="117">
                  <c:v>0.025636619431477364</c:v>
                </c:pt>
                <c:pt idx="118">
                  <c:v>0.024706499953764897</c:v>
                </c:pt>
                <c:pt idx="119">
                  <c:v>0.023857009311409758</c:v>
                </c:pt>
                <c:pt idx="120">
                  <c:v>0.023077519676806928</c:v>
                </c:pt>
                <c:pt idx="121">
                  <c:v>0.022359236282749377</c:v>
                </c:pt>
                <c:pt idx="122">
                  <c:v>0.021694813708305474</c:v>
                </c:pt>
                <c:pt idx="123">
                  <c:v>0.02107806536493968</c:v>
                </c:pt>
                <c:pt idx="124">
                  <c:v>0.02050374068475035</c:v>
                </c:pt>
                <c:pt idx="125">
                  <c:v>0.019967352207203217</c:v>
                </c:pt>
                <c:pt idx="126">
                  <c:v>0.019465039933477354</c:v>
                </c:pt>
                <c:pt idx="127">
                  <c:v>0.01899346385552352</c:v>
                </c:pt>
                <c:pt idx="128">
                  <c:v>0.01854971802542687</c:v>
                </c:pt>
                <c:pt idx="129">
                  <c:v>0.018131261264138526</c:v>
                </c:pt>
                <c:pt idx="130">
                  <c:v>0.017735860847477494</c:v>
                </c:pt>
                <c:pt idx="131">
                  <c:v>0.017361546403768274</c:v>
                </c:pt>
                <c:pt idx="132">
                  <c:v>0.017006571913752284</c:v>
                </c:pt>
                <c:pt idx="133">
                  <c:v>0.016669384189063725</c:v>
                </c:pt>
                <c:pt idx="134">
                  <c:v>0.016348596568588267</c:v>
                </c:pt>
                <c:pt idx="135">
                  <c:v>0.016042966845962344</c:v>
                </c:pt>
                <c:pt idx="136">
                  <c:v>0.015751378650015628</c:v>
                </c:pt>
                <c:pt idx="137">
                  <c:v>0.015472825660046733</c:v>
                </c:pt>
                <c:pt idx="138">
                  <c:v>0.015206398161674989</c:v>
                </c:pt>
                <c:pt idx="139">
                  <c:v>0.014951271545538491</c:v>
                </c:pt>
                <c:pt idx="140">
                  <c:v>0.014706696426865897</c:v>
                </c:pt>
                <c:pt idx="141">
                  <c:v>0.014471990123797311</c:v>
                </c:pt>
                <c:pt idx="142">
                  <c:v>0.014246529279904715</c:v>
                </c:pt>
                <c:pt idx="143">
                  <c:v>0.014029743454407259</c:v>
                </c:pt>
                <c:pt idx="144">
                  <c:v>0.013821109534168843</c:v>
                </c:pt>
                <c:pt idx="145">
                  <c:v>0.013620146846300151</c:v>
                </c:pt>
                <c:pt idx="146">
                  <c:v>0.013426412870284883</c:v>
                </c:pt>
                <c:pt idx="147">
                  <c:v>0.01323949946496131</c:v>
                </c:pt>
                <c:pt idx="148">
                  <c:v>0.013059029539152682</c:v>
                </c:pt>
                <c:pt idx="149">
                  <c:v>0.012884654105832078</c:v>
                </c:pt>
                <c:pt idx="150">
                  <c:v>0.012716049668886523</c:v>
                </c:pt>
                <c:pt idx="151">
                  <c:v>0.011290475795680262</c:v>
                </c:pt>
                <c:pt idx="152">
                  <c:v>0.010210212036652948</c:v>
                </c:pt>
                <c:pt idx="153">
                  <c:v>0.009358153882052096</c:v>
                </c:pt>
                <c:pt idx="154">
                  <c:v>0.008665688967220041</c:v>
                </c:pt>
                <c:pt idx="155">
                  <c:v>0.008089721096323343</c:v>
                </c:pt>
                <c:pt idx="156">
                  <c:v>0.007601699109470346</c:v>
                </c:pt>
                <c:pt idx="157">
                  <c:v>0.007181892470769072</c:v>
                </c:pt>
                <c:pt idx="158">
                  <c:v>0.0068161906963861195</c:v>
                </c:pt>
                <c:pt idx="159">
                  <c:v>0.006494211712319741</c:v>
                </c:pt>
                <c:pt idx="160">
                  <c:v>0.006208131607894311</c:v>
                </c:pt>
              </c:numCache>
            </c:numRef>
          </c:yVal>
          <c:smooth val="0"/>
        </c:ser>
        <c:axId val="35523785"/>
        <c:axId val="51278610"/>
      </c:scatterChart>
      <c:valAx>
        <c:axId val="3552378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278610"/>
        <c:crossesAt val="0"/>
        <c:crossBetween val="midCat"/>
        <c:dispUnits/>
      </c:valAx>
      <c:valAx>
        <c:axId val="5127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d(Theta)/dh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3552378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'VG-m=1-2n-lnh'!$A$24:$A$184</c:f>
              <c:numCache>
                <c:ptCount val="1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35</c:v>
                </c:pt>
                <c:pt idx="13">
                  <c:v>40</c:v>
                </c:pt>
                <c:pt idx="14">
                  <c:v>50</c:v>
                </c:pt>
                <c:pt idx="15">
                  <c:v>60</c:v>
                </c:pt>
                <c:pt idx="16">
                  <c:v>70</c:v>
                </c:pt>
                <c:pt idx="17">
                  <c:v>80</c:v>
                </c:pt>
                <c:pt idx="18">
                  <c:v>89.3</c:v>
                </c:pt>
                <c:pt idx="19">
                  <c:v>90</c:v>
                </c:pt>
                <c:pt idx="20">
                  <c:v>100</c:v>
                </c:pt>
                <c:pt idx="21">
                  <c:v>110</c:v>
                </c:pt>
                <c:pt idx="22">
                  <c:v>120</c:v>
                </c:pt>
                <c:pt idx="23">
                  <c:v>130</c:v>
                </c:pt>
                <c:pt idx="24">
                  <c:v>140</c:v>
                </c:pt>
                <c:pt idx="25">
                  <c:v>150</c:v>
                </c:pt>
                <c:pt idx="26">
                  <c:v>160</c:v>
                </c:pt>
                <c:pt idx="27">
                  <c:v>170</c:v>
                </c:pt>
                <c:pt idx="28">
                  <c:v>180</c:v>
                </c:pt>
                <c:pt idx="29">
                  <c:v>190</c:v>
                </c:pt>
                <c:pt idx="30">
                  <c:v>200</c:v>
                </c:pt>
                <c:pt idx="31">
                  <c:v>210</c:v>
                </c:pt>
                <c:pt idx="32">
                  <c:v>220</c:v>
                </c:pt>
                <c:pt idx="33">
                  <c:v>230</c:v>
                </c:pt>
                <c:pt idx="34">
                  <c:v>240</c:v>
                </c:pt>
                <c:pt idx="35">
                  <c:v>250</c:v>
                </c:pt>
                <c:pt idx="36">
                  <c:v>260</c:v>
                </c:pt>
                <c:pt idx="37">
                  <c:v>270</c:v>
                </c:pt>
                <c:pt idx="38">
                  <c:v>280</c:v>
                </c:pt>
                <c:pt idx="39">
                  <c:v>290</c:v>
                </c:pt>
                <c:pt idx="40">
                  <c:v>300</c:v>
                </c:pt>
                <c:pt idx="41">
                  <c:v>310</c:v>
                </c:pt>
                <c:pt idx="42">
                  <c:v>320</c:v>
                </c:pt>
                <c:pt idx="43">
                  <c:v>330</c:v>
                </c:pt>
                <c:pt idx="44">
                  <c:v>340</c:v>
                </c:pt>
                <c:pt idx="45">
                  <c:v>350</c:v>
                </c:pt>
                <c:pt idx="46">
                  <c:v>360</c:v>
                </c:pt>
                <c:pt idx="47">
                  <c:v>370</c:v>
                </c:pt>
                <c:pt idx="48">
                  <c:v>380</c:v>
                </c:pt>
                <c:pt idx="49">
                  <c:v>390</c:v>
                </c:pt>
                <c:pt idx="50">
                  <c:v>400</c:v>
                </c:pt>
                <c:pt idx="51">
                  <c:v>410</c:v>
                </c:pt>
                <c:pt idx="52">
                  <c:v>420</c:v>
                </c:pt>
                <c:pt idx="53">
                  <c:v>430</c:v>
                </c:pt>
                <c:pt idx="54">
                  <c:v>440</c:v>
                </c:pt>
                <c:pt idx="55">
                  <c:v>450</c:v>
                </c:pt>
                <c:pt idx="56">
                  <c:v>460</c:v>
                </c:pt>
                <c:pt idx="57">
                  <c:v>470</c:v>
                </c:pt>
                <c:pt idx="58">
                  <c:v>480</c:v>
                </c:pt>
                <c:pt idx="59">
                  <c:v>490</c:v>
                </c:pt>
                <c:pt idx="60">
                  <c:v>500</c:v>
                </c:pt>
                <c:pt idx="61">
                  <c:v>510</c:v>
                </c:pt>
                <c:pt idx="62">
                  <c:v>520</c:v>
                </c:pt>
                <c:pt idx="63">
                  <c:v>530</c:v>
                </c:pt>
                <c:pt idx="64">
                  <c:v>540</c:v>
                </c:pt>
                <c:pt idx="65">
                  <c:v>550</c:v>
                </c:pt>
                <c:pt idx="66">
                  <c:v>560</c:v>
                </c:pt>
                <c:pt idx="67">
                  <c:v>570</c:v>
                </c:pt>
                <c:pt idx="68">
                  <c:v>580</c:v>
                </c:pt>
                <c:pt idx="69">
                  <c:v>590</c:v>
                </c:pt>
                <c:pt idx="70">
                  <c:v>600</c:v>
                </c:pt>
                <c:pt idx="71">
                  <c:v>610</c:v>
                </c:pt>
                <c:pt idx="72">
                  <c:v>620</c:v>
                </c:pt>
                <c:pt idx="73">
                  <c:v>630</c:v>
                </c:pt>
                <c:pt idx="74">
                  <c:v>640</c:v>
                </c:pt>
                <c:pt idx="75">
                  <c:v>650</c:v>
                </c:pt>
                <c:pt idx="76">
                  <c:v>660</c:v>
                </c:pt>
                <c:pt idx="77">
                  <c:v>670</c:v>
                </c:pt>
                <c:pt idx="78">
                  <c:v>680</c:v>
                </c:pt>
                <c:pt idx="79">
                  <c:v>690</c:v>
                </c:pt>
                <c:pt idx="80">
                  <c:v>700</c:v>
                </c:pt>
                <c:pt idx="81">
                  <c:v>710</c:v>
                </c:pt>
                <c:pt idx="82">
                  <c:v>720</c:v>
                </c:pt>
                <c:pt idx="83">
                  <c:v>730</c:v>
                </c:pt>
                <c:pt idx="84">
                  <c:v>740</c:v>
                </c:pt>
                <c:pt idx="85">
                  <c:v>750</c:v>
                </c:pt>
                <c:pt idx="86">
                  <c:v>760</c:v>
                </c:pt>
                <c:pt idx="87">
                  <c:v>770</c:v>
                </c:pt>
                <c:pt idx="88">
                  <c:v>780</c:v>
                </c:pt>
                <c:pt idx="89">
                  <c:v>790</c:v>
                </c:pt>
                <c:pt idx="90">
                  <c:v>800</c:v>
                </c:pt>
                <c:pt idx="91">
                  <c:v>810</c:v>
                </c:pt>
                <c:pt idx="92">
                  <c:v>820</c:v>
                </c:pt>
                <c:pt idx="93">
                  <c:v>830</c:v>
                </c:pt>
                <c:pt idx="94">
                  <c:v>840</c:v>
                </c:pt>
                <c:pt idx="95">
                  <c:v>850</c:v>
                </c:pt>
                <c:pt idx="96">
                  <c:v>860</c:v>
                </c:pt>
                <c:pt idx="97">
                  <c:v>870</c:v>
                </c:pt>
                <c:pt idx="98">
                  <c:v>880</c:v>
                </c:pt>
                <c:pt idx="99">
                  <c:v>890</c:v>
                </c:pt>
                <c:pt idx="100">
                  <c:v>900</c:v>
                </c:pt>
                <c:pt idx="101">
                  <c:v>910</c:v>
                </c:pt>
                <c:pt idx="102">
                  <c:v>920</c:v>
                </c:pt>
                <c:pt idx="103">
                  <c:v>930</c:v>
                </c:pt>
                <c:pt idx="104">
                  <c:v>940</c:v>
                </c:pt>
                <c:pt idx="105">
                  <c:v>950</c:v>
                </c:pt>
                <c:pt idx="106">
                  <c:v>960</c:v>
                </c:pt>
                <c:pt idx="107">
                  <c:v>970</c:v>
                </c:pt>
                <c:pt idx="108">
                  <c:v>980</c:v>
                </c:pt>
                <c:pt idx="109">
                  <c:v>990</c:v>
                </c:pt>
                <c:pt idx="110">
                  <c:v>1000</c:v>
                </c:pt>
                <c:pt idx="111">
                  <c:v>1100</c:v>
                </c:pt>
                <c:pt idx="112">
                  <c:v>1200</c:v>
                </c:pt>
                <c:pt idx="113">
                  <c:v>1300</c:v>
                </c:pt>
                <c:pt idx="114">
                  <c:v>1400</c:v>
                </c:pt>
                <c:pt idx="115">
                  <c:v>1500</c:v>
                </c:pt>
                <c:pt idx="116">
                  <c:v>1600</c:v>
                </c:pt>
                <c:pt idx="117">
                  <c:v>1700</c:v>
                </c:pt>
                <c:pt idx="118">
                  <c:v>1800</c:v>
                </c:pt>
                <c:pt idx="119">
                  <c:v>1900</c:v>
                </c:pt>
                <c:pt idx="120">
                  <c:v>2000</c:v>
                </c:pt>
                <c:pt idx="121">
                  <c:v>2100</c:v>
                </c:pt>
                <c:pt idx="122">
                  <c:v>2200</c:v>
                </c:pt>
                <c:pt idx="123">
                  <c:v>2300</c:v>
                </c:pt>
                <c:pt idx="124">
                  <c:v>2400</c:v>
                </c:pt>
                <c:pt idx="125">
                  <c:v>2500</c:v>
                </c:pt>
                <c:pt idx="126">
                  <c:v>2600</c:v>
                </c:pt>
                <c:pt idx="127">
                  <c:v>2700</c:v>
                </c:pt>
                <c:pt idx="128">
                  <c:v>2800</c:v>
                </c:pt>
                <c:pt idx="129">
                  <c:v>2900</c:v>
                </c:pt>
                <c:pt idx="130">
                  <c:v>3000</c:v>
                </c:pt>
                <c:pt idx="131">
                  <c:v>3100</c:v>
                </c:pt>
                <c:pt idx="132">
                  <c:v>3200</c:v>
                </c:pt>
                <c:pt idx="133">
                  <c:v>3300</c:v>
                </c:pt>
                <c:pt idx="134">
                  <c:v>3400</c:v>
                </c:pt>
                <c:pt idx="135">
                  <c:v>3500</c:v>
                </c:pt>
                <c:pt idx="136">
                  <c:v>3600</c:v>
                </c:pt>
                <c:pt idx="137">
                  <c:v>3700</c:v>
                </c:pt>
                <c:pt idx="138">
                  <c:v>3800</c:v>
                </c:pt>
                <c:pt idx="139">
                  <c:v>3900</c:v>
                </c:pt>
                <c:pt idx="140">
                  <c:v>4000</c:v>
                </c:pt>
                <c:pt idx="141">
                  <c:v>4100</c:v>
                </c:pt>
                <c:pt idx="142">
                  <c:v>4200</c:v>
                </c:pt>
                <c:pt idx="143">
                  <c:v>4300</c:v>
                </c:pt>
                <c:pt idx="144">
                  <c:v>4400</c:v>
                </c:pt>
                <c:pt idx="145">
                  <c:v>4500</c:v>
                </c:pt>
                <c:pt idx="146">
                  <c:v>4600</c:v>
                </c:pt>
                <c:pt idx="147">
                  <c:v>4700</c:v>
                </c:pt>
                <c:pt idx="148">
                  <c:v>4800</c:v>
                </c:pt>
                <c:pt idx="149">
                  <c:v>4900</c:v>
                </c:pt>
                <c:pt idx="150">
                  <c:v>5000</c:v>
                </c:pt>
                <c:pt idx="151">
                  <c:v>6000</c:v>
                </c:pt>
                <c:pt idx="152">
                  <c:v>7000</c:v>
                </c:pt>
                <c:pt idx="153">
                  <c:v>8000</c:v>
                </c:pt>
                <c:pt idx="154">
                  <c:v>9000</c:v>
                </c:pt>
                <c:pt idx="155">
                  <c:v>10000</c:v>
                </c:pt>
                <c:pt idx="156">
                  <c:v>11000</c:v>
                </c:pt>
                <c:pt idx="157">
                  <c:v>12000</c:v>
                </c:pt>
                <c:pt idx="158">
                  <c:v>13000</c:v>
                </c:pt>
                <c:pt idx="159">
                  <c:v>14000</c:v>
                </c:pt>
                <c:pt idx="160">
                  <c:v>15000</c:v>
                </c:pt>
              </c:numCache>
            </c:numRef>
          </c:xVal>
          <c:yVal>
            <c:numRef>
              <c:f>'VG-m=1-2n-lnh'!$D$24:$D$184</c:f>
              <c:numCache>
                <c:ptCount val="161"/>
                <c:pt idx="0">
                  <c:v>0.0006321894696526611</c:v>
                </c:pt>
                <c:pt idx="1">
                  <c:v>0.0019705872092869257</c:v>
                </c:pt>
                <c:pt idx="2">
                  <c:v>0.0038040829228097478</c:v>
                </c:pt>
                <c:pt idx="3">
                  <c:v>0.0060258793196080376</c:v>
                </c:pt>
                <c:pt idx="4">
                  <c:v>0.008556207255180436</c:v>
                </c:pt>
                <c:pt idx="5">
                  <c:v>0.011328399406701085</c:v>
                </c:pt>
                <c:pt idx="6">
                  <c:v>0.014284063701695743</c:v>
                </c:pt>
                <c:pt idx="7">
                  <c:v>0.017371017281663285</c:v>
                </c:pt>
                <c:pt idx="8">
                  <c:v>0.0205422910988537</c:v>
                </c:pt>
                <c:pt idx="9">
                  <c:v>0.023755601493456478</c:v>
                </c:pt>
                <c:pt idx="10">
                  <c:v>0.0517650710142222</c:v>
                </c:pt>
                <c:pt idx="11">
                  <c:v>0.06363410976976688</c:v>
                </c:pt>
                <c:pt idx="12">
                  <c:v>0.06359961974226382</c:v>
                </c:pt>
                <c:pt idx="13">
                  <c:v>0.06068686423656371</c:v>
                </c:pt>
                <c:pt idx="14">
                  <c:v>0.04961203064611776</c:v>
                </c:pt>
                <c:pt idx="15">
                  <c:v>0.03572625227787034</c:v>
                </c:pt>
                <c:pt idx="16">
                  <c:v>0.02199353094152325</c:v>
                </c:pt>
                <c:pt idx="17">
                  <c:v>0.009720006937612212</c:v>
                </c:pt>
                <c:pt idx="18">
                  <c:v>-2.911346507073677E-05</c:v>
                </c:pt>
                <c:pt idx="19">
                  <c:v>-0.0006971887201107251</c:v>
                </c:pt>
                <c:pt idx="20">
                  <c:v>-0.009289538268320664</c:v>
                </c:pt>
                <c:pt idx="21">
                  <c:v>-0.016259256633870817</c:v>
                </c:pt>
                <c:pt idx="22">
                  <c:v>-0.021854495702259877</c:v>
                </c:pt>
                <c:pt idx="23">
                  <c:v>-0.02631463698642101</c:v>
                </c:pt>
                <c:pt idx="24">
                  <c:v>-0.029849885853999714</c:v>
                </c:pt>
                <c:pt idx="25">
                  <c:v>-0.03263661407146977</c:v>
                </c:pt>
                <c:pt idx="26">
                  <c:v>-0.034819324111124775</c:v>
                </c:pt>
                <c:pt idx="27">
                  <c:v>-0.03651493528255714</c:v>
                </c:pt>
                <c:pt idx="28">
                  <c:v>-0.03781747154080993</c:v>
                </c:pt>
                <c:pt idx="29">
                  <c:v>-0.03880236996609902</c:v>
                </c:pt>
                <c:pt idx="30">
                  <c:v>-0.039530155729399025</c:v>
                </c:pt>
                <c:pt idx="31">
                  <c:v>-0.04004946002804433</c:v>
                </c:pt>
                <c:pt idx="32">
                  <c:v>-0.04039944810205585</c:v>
                </c:pt>
                <c:pt idx="33">
                  <c:v>-0.04061175106149325</c:v>
                </c:pt>
                <c:pt idx="34">
                  <c:v>-0.04071199436758185</c:v>
                </c:pt>
                <c:pt idx="35">
                  <c:v>-0.04072100456100647</c:v>
                </c:pt>
                <c:pt idx="36">
                  <c:v>-0.04065576197590182</c:v>
                </c:pt>
                <c:pt idx="37">
                  <c:v>-0.040530153980540336</c:v>
                </c:pt>
                <c:pt idx="38">
                  <c:v>-0.04035557190897908</c:v>
                </c:pt>
                <c:pt idx="39">
                  <c:v>-0.04014138551610067</c:v>
                </c:pt>
                <c:pt idx="40">
                  <c:v>-0.03989532134108688</c:v>
                </c:pt>
                <c:pt idx="41">
                  <c:v>-0.03962376551356505</c:v>
                </c:pt>
                <c:pt idx="42">
                  <c:v>-0.03933200698115122</c:v>
                </c:pt>
                <c:pt idx="43">
                  <c:v>-0.03902443360680077</c:v>
                </c:pt>
                <c:pt idx="44">
                  <c:v>-0.038704690854099645</c:v>
                </c:pt>
                <c:pt idx="45">
                  <c:v>-0.038375810667402026</c:v>
                </c:pt>
                <c:pt idx="46">
                  <c:v>-0.03804031651947137</c:v>
                </c:pt>
                <c:pt idx="47">
                  <c:v>-0.037700309331791436</c:v>
                </c:pt>
                <c:pt idx="48">
                  <c:v>-0.037357537987247995</c:v>
                </c:pt>
                <c:pt idx="49">
                  <c:v>-0.03701345738634621</c:v>
                </c:pt>
                <c:pt idx="50">
                  <c:v>-0.03666927639697453</c:v>
                </c:pt>
                <c:pt idx="51">
                  <c:v>-0.036325997575790026</c:v>
                </c:pt>
                <c:pt idx="52">
                  <c:v>-0.035984450167598214</c:v>
                </c:pt>
                <c:pt idx="53">
                  <c:v>-0.035645317595265236</c:v>
                </c:pt>
                <c:pt idx="54">
                  <c:v>-0.035309160419582666</c:v>
                </c:pt>
                <c:pt idx="55">
                  <c:v>-0.034976435562946606</c:v>
                </c:pt>
                <c:pt idx="56">
                  <c:v>-0.034647512442432846</c:v>
                </c:pt>
                <c:pt idx="57">
                  <c:v>-0.034322686538996304</c:v>
                </c:pt>
                <c:pt idx="58">
                  <c:v>-0.034002190833898195</c:v>
                </c:pt>
                <c:pt idx="59">
                  <c:v>-0.033686205466288886</c:v>
                </c:pt>
                <c:pt idx="60">
                  <c:v>-0.03337486590338002</c:v>
                </c:pt>
                <c:pt idx="61">
                  <c:v>-0.0330682698638662</c:v>
                </c:pt>
                <c:pt idx="62">
                  <c:v>-0.03276648319389711</c:v>
                </c:pt>
                <c:pt idx="63">
                  <c:v>-0.0324695448610701</c:v>
                </c:pt>
                <c:pt idx="64">
                  <c:v>-0.03217747120421185</c:v>
                </c:pt>
                <c:pt idx="65">
                  <c:v>-0.03189025955391679</c:v>
                </c:pt>
                <c:pt idx="66">
                  <c:v>-0.03160789132003337</c:v>
                </c:pt>
                <c:pt idx="67">
                  <c:v>-0.03133033462675227</c:v>
                </c:pt>
                <c:pt idx="68">
                  <c:v>-0.031057546563093723</c:v>
                </c:pt>
                <c:pt idx="69">
                  <c:v>-0.03078947510588661</c:v>
                </c:pt>
                <c:pt idx="70">
                  <c:v>-0.030526060763434504</c:v>
                </c:pt>
                <c:pt idx="71">
                  <c:v>-0.030267237980622284</c:v>
                </c:pt>
                <c:pt idx="72">
                  <c:v>-0.030012936340007037</c:v>
                </c:pt>
                <c:pt idx="73">
                  <c:v>-0.029763081588204367</c:v>
                </c:pt>
                <c:pt idx="74">
                  <c:v>-0.029517596512505684</c:v>
                </c:pt>
                <c:pt idx="75">
                  <c:v>-0.029276401688968716</c:v>
                </c:pt>
                <c:pt idx="76">
                  <c:v>-0.029039416120099113</c:v>
                </c:pt>
                <c:pt idx="77">
                  <c:v>-0.02880655777761603</c:v>
                </c:pt>
                <c:pt idx="78">
                  <c:v>-0.028577744063551555</c:v>
                </c:pt>
                <c:pt idx="79">
                  <c:v>-0.02835289220104874</c:v>
                </c:pt>
                <c:pt idx="80">
                  <c:v>-0.028131919564601485</c:v>
                </c:pt>
                <c:pt idx="81">
                  <c:v>-0.027914743958117223</c:v>
                </c:pt>
                <c:pt idx="82">
                  <c:v>-0.02770128384800835</c:v>
                </c:pt>
                <c:pt idx="83">
                  <c:v>-0.027491458557519177</c:v>
                </c:pt>
                <c:pt idx="84">
                  <c:v>-0.02728518842763695</c:v>
                </c:pt>
                <c:pt idx="85">
                  <c:v>-0.027082394949208954</c:v>
                </c:pt>
                <c:pt idx="86">
                  <c:v>-0.02688300087025336</c:v>
                </c:pt>
                <c:pt idx="87">
                  <c:v>-0.02668693028191071</c:v>
                </c:pt>
                <c:pt idx="88">
                  <c:v>-0.026494108686021388</c:v>
                </c:pt>
                <c:pt idx="89">
                  <c:v>-0.02630446304691105</c:v>
                </c:pt>
                <c:pt idx="90">
                  <c:v>-0.026117921829621558</c:v>
                </c:pt>
                <c:pt idx="91">
                  <c:v>-0.025934415026528056</c:v>
                </c:pt>
                <c:pt idx="92">
                  <c:v>-0.02575387417401726</c:v>
                </c:pt>
                <c:pt idx="93">
                  <c:v>-0.025576232360693722</c:v>
                </c:pt>
                <c:pt idx="94">
                  <c:v>-0.02540142422837291</c:v>
                </c:pt>
                <c:pt idx="95">
                  <c:v>-0.02522938596695935</c:v>
                </c:pt>
                <c:pt idx="96">
                  <c:v>-0.025060055304163366</c:v>
                </c:pt>
                <c:pt idx="97">
                  <c:v>-0.024893371490882645</c:v>
                </c:pt>
                <c:pt idx="98">
                  <c:v>-0.024729275282960275</c:v>
                </c:pt>
                <c:pt idx="99">
                  <c:v>-0.02456770891994803</c:v>
                </c:pt>
                <c:pt idx="100">
                  <c:v>-0.02440861610140602</c:v>
                </c:pt>
                <c:pt idx="101">
                  <c:v>-0.02425194196120731</c:v>
                </c:pt>
                <c:pt idx="102">
                  <c:v>-0.02409763304025156</c:v>
                </c:pt>
                <c:pt idx="103">
                  <c:v>-0.023945637257932906</c:v>
                </c:pt>
                <c:pt idx="104">
                  <c:v>-0.02379590388266788</c:v>
                </c:pt>
                <c:pt idx="105">
                  <c:v>-0.02364838350173416</c:v>
                </c:pt>
                <c:pt idx="106">
                  <c:v>-0.02350302799064976</c:v>
                </c:pt>
                <c:pt idx="107">
                  <c:v>-0.023359790482282976</c:v>
                </c:pt>
                <c:pt idx="108">
                  <c:v>-0.023218625335850146</c:v>
                </c:pt>
                <c:pt idx="109">
                  <c:v>-0.023079488105948807</c:v>
                </c:pt>
                <c:pt idx="110">
                  <c:v>-0.022942335511738552</c:v>
                </c:pt>
                <c:pt idx="111">
                  <c:v>-0.021671215419852813</c:v>
                </c:pt>
                <c:pt idx="112">
                  <c:v>-0.02055847953728147</c:v>
                </c:pt>
                <c:pt idx="113">
                  <c:v>-0.019575757186719618</c:v>
                </c:pt>
                <c:pt idx="114">
                  <c:v>-0.018700957934196804</c:v>
                </c:pt>
                <c:pt idx="115">
                  <c:v>-0.017916689771389622</c:v>
                </c:pt>
                <c:pt idx="116">
                  <c:v>-0.01720910283356445</c:v>
                </c:pt>
                <c:pt idx="117">
                  <c:v>-0.016567045145253718</c:v>
                </c:pt>
                <c:pt idx="118">
                  <c:v>-0.01598144245324399</c:v>
                </c:pt>
                <c:pt idx="119">
                  <c:v>-0.015444838461122929</c:v>
                </c:pt>
                <c:pt idx="120">
                  <c:v>-0.014951050395416613</c:v>
                </c:pt>
                <c:pt idx="121">
                  <c:v>-0.01449490817184139</c:v>
                </c:pt>
                <c:pt idx="122">
                  <c:v>-0.014072054752932706</c:v>
                </c:pt>
                <c:pt idx="123">
                  <c:v>-0.013678791760317978</c:v>
                </c:pt>
                <c:pt idx="124">
                  <c:v>-0.013311958905754364</c:v>
                </c:pt>
                <c:pt idx="125">
                  <c:v>-0.012968838953983852</c:v>
                </c:pt>
                <c:pt idx="126">
                  <c:v>-0.012647082151632873</c:v>
                </c:pt>
                <c:pt idx="127">
                  <c:v>-0.01234464563766519</c:v>
                </c:pt>
                <c:pt idx="128">
                  <c:v>-0.0120597444875224</c:v>
                </c:pt>
                <c:pt idx="129">
                  <c:v>-0.011790811868058564</c:v>
                </c:pt>
                <c:pt idx="130">
                  <c:v>-0.011536466384897146</c:v>
                </c:pt>
                <c:pt idx="131">
                  <c:v>-0.011295485150936166</c:v>
                </c:pt>
                <c:pt idx="132">
                  <c:v>-0.011066781438388174</c:v>
                </c:pt>
                <c:pt idx="133">
                  <c:v>-0.010849386027881432</c:v>
                </c:pt>
                <c:pt idx="134">
                  <c:v>-0.01064243155874479</c:v>
                </c:pt>
                <c:pt idx="135">
                  <c:v>-0.010445139330383452</c:v>
                </c:pt>
                <c:pt idx="136">
                  <c:v>-0.01025680811700155</c:v>
                </c:pt>
                <c:pt idx="137">
                  <c:v>-0.01007680464512546</c:v>
                </c:pt>
                <c:pt idx="138">
                  <c:v>-0.009904555451525125</c:v>
                </c:pt>
                <c:pt idx="139">
                  <c:v>-0.009739539892727703</c:v>
                </c:pt>
                <c:pt idx="140">
                  <c:v>-0.00958128411973016</c:v>
                </c:pt>
                <c:pt idx="141">
                  <c:v>-0.00942935586528948</c:v>
                </c:pt>
                <c:pt idx="142">
                  <c:v>-0.009283359918197022</c:v>
                </c:pt>
                <c:pt idx="143">
                  <c:v>-0.009142934180706259</c:v>
                </c:pt>
                <c:pt idx="144">
                  <c:v>-0.009007746222878843</c:v>
                </c:pt>
                <c:pt idx="145">
                  <c:v>-0.008877490261934134</c:v>
                </c:pt>
                <c:pt idx="146">
                  <c:v>-0.008751884506367245</c:v>
                </c:pt>
                <c:pt idx="147">
                  <c:v>-0.008630668814198115</c:v>
                </c:pt>
                <c:pt idx="148">
                  <c:v>-0.008513602622616483</c:v>
                </c:pt>
                <c:pt idx="149">
                  <c:v>-0.008400463112823164</c:v>
                </c:pt>
                <c:pt idx="150">
                  <c:v>-0.00829104357930789</c:v>
                </c:pt>
                <c:pt idx="151">
                  <c:v>-0.0073649937352389915</c:v>
                </c:pt>
                <c:pt idx="152">
                  <c:v>-0.006662309409822956</c:v>
                </c:pt>
                <c:pt idx="153">
                  <c:v>-0.006107575714292527</c:v>
                </c:pt>
                <c:pt idx="154">
                  <c:v>-0.005656467043567938</c:v>
                </c:pt>
                <c:pt idx="155">
                  <c:v>-0.005281082119268672</c:v>
                </c:pt>
                <c:pt idx="156">
                  <c:v>-0.004962907885698584</c:v>
                </c:pt>
                <c:pt idx="157">
                  <c:v>-0.004689136022160101</c:v>
                </c:pt>
                <c:pt idx="158">
                  <c:v>-0.004450598441788565</c:v>
                </c:pt>
                <c:pt idx="159">
                  <c:v>-0.004240544845630606</c:v>
                </c:pt>
                <c:pt idx="160">
                  <c:v>-0.004053885376853288</c:v>
                </c:pt>
              </c:numCache>
            </c:numRef>
          </c:yVal>
          <c:smooth val="0"/>
        </c:ser>
        <c:axId val="58854307"/>
        <c:axId val="59926716"/>
      </c:scatterChart>
      <c:valAx>
        <c:axId val="5885430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26716"/>
        <c:crossesAt val="0"/>
        <c:crossBetween val="midCat"/>
        <c:dispUnits/>
      </c:valAx>
      <c:valAx>
        <c:axId val="599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(Theta)/dh</a:t>
                </a:r>
                <a:r>
                  <a:rPr lang="en-US" cap="none" sz="825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crossAx val="5885430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'VG-m&amp;n variable'!#REF!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'VG-m&amp;n variable'!#REF!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'VG-m&amp;n variable'!#REF!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'VG-m&amp;n variable'!#REF!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587617"/>
        <c:axId val="10179690"/>
      </c:scatterChart>
      <c:valAx>
        <c:axId val="858761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79690"/>
        <c:crosses val="autoZero"/>
        <c:crossBetween val="midCat"/>
        <c:dispUnits/>
      </c:valAx>
      <c:valAx>
        <c:axId val="10179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587617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variable'!$A$24:$A$184</c:f>
              <c:numCache/>
            </c:numRef>
          </c:xVal>
          <c:yVal>
            <c:numRef>
              <c:f>'VG-m&amp;n variable'!$C$24:$C$184</c:f>
              <c:numCache/>
            </c:numRef>
          </c:yVal>
          <c:smooth val="0"/>
        </c:ser>
        <c:axId val="24508347"/>
        <c:axId val="19248532"/>
      </c:scatterChart>
      <c:valAx>
        <c:axId val="2450834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48532"/>
        <c:crossesAt val="0"/>
        <c:crossBetween val="midCat"/>
        <c:dispUnits/>
      </c:valAx>
      <c:valAx>
        <c:axId val="19248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d(Theta)/dh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2450834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'VG-m&amp;n variable'!$A$24:$A$184</c:f>
              <c:numCache/>
            </c:numRef>
          </c:xVal>
          <c:yVal>
            <c:numRef>
              <c:f>'VG-m&amp;n variable'!$D$24:$D$184</c:f>
              <c:numCache/>
            </c:numRef>
          </c:yVal>
          <c:smooth val="0"/>
        </c:ser>
        <c:axId val="39019061"/>
        <c:axId val="15627230"/>
      </c:scatterChart>
      <c:valAx>
        <c:axId val="3901906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627230"/>
        <c:crossesAt val="0"/>
        <c:crossBetween val="midCat"/>
        <c:dispUnits/>
      </c:valAx>
      <c:valAx>
        <c:axId val="1562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(Theta)/dh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01906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'VG-m=1-1n'!$A$2:$A$15</c:f>
              <c:numCache>
                <c:ptCount val="14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70</c:v>
                </c:pt>
                <c:pt idx="6">
                  <c:v>100</c:v>
                </c:pt>
                <c:pt idx="7">
                  <c:v>300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15000</c:v>
                </c:pt>
              </c:numCache>
            </c:numRef>
          </c:xVal>
          <c:yVal>
            <c:numRef>
              <c:f>'VG-m=1-1n'!$B$2:$B$15</c:f>
              <c:numCache>
                <c:ptCount val="14"/>
                <c:pt idx="0">
                  <c:v>0.5403966540856531</c:v>
                </c:pt>
                <c:pt idx="1">
                  <c:v>0.535</c:v>
                </c:pt>
                <c:pt idx="2">
                  <c:v>0.52</c:v>
                </c:pt>
                <c:pt idx="3">
                  <c:v>0.505</c:v>
                </c:pt>
                <c:pt idx="4">
                  <c:v>0.465</c:v>
                </c:pt>
                <c:pt idx="5">
                  <c:v>0.401</c:v>
                </c:pt>
                <c:pt idx="6">
                  <c:v>0.36</c:v>
                </c:pt>
                <c:pt idx="7">
                  <c:v>0.28</c:v>
                </c:pt>
                <c:pt idx="8">
                  <c:v>0.23</c:v>
                </c:pt>
                <c:pt idx="9">
                  <c:v>0.2</c:v>
                </c:pt>
                <c:pt idx="10">
                  <c:v>0.18</c:v>
                </c:pt>
                <c:pt idx="11">
                  <c:v>0.17</c:v>
                </c:pt>
                <c:pt idx="12">
                  <c:v>0.16</c:v>
                </c:pt>
                <c:pt idx="13">
                  <c:v>0.155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'VG-m=1-1n'!#REF!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'VG-m=1-1n'!#REF!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27343"/>
        <c:axId val="57846088"/>
      </c:scatterChart>
      <c:valAx>
        <c:axId val="6427343"/>
        <c:scaling>
          <c:logBase val="10"/>
          <c:orientation val="minMax"/>
          <c:max val="10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7846088"/>
        <c:crosses val="autoZero"/>
        <c:crossBetween val="midCat"/>
        <c:dispUnits/>
      </c:valAx>
      <c:valAx>
        <c:axId val="57846088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7343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75"/>
          <c:w val="0.957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'VG-m=1-1n'!$A$2:$A$15</c:f>
              <c:numCache/>
            </c:numRef>
          </c:xVal>
          <c:yVal>
            <c:numRef>
              <c:f>'VG-m=1-1n'!$B$2:$B$15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'VG-m=1-1n'!$A$24:$A$184</c:f>
              <c:numCache/>
            </c:numRef>
          </c:xVal>
          <c:yVal>
            <c:numRef>
              <c:f>'VG-m=1-1n'!$B$24:$B$184</c:f>
              <c:numCache/>
            </c:numRef>
          </c:yVal>
          <c:smooth val="0"/>
        </c:ser>
        <c:axId val="50852745"/>
        <c:axId val="55021522"/>
      </c:scatterChart>
      <c:valAx>
        <c:axId val="5085274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Matric suction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1522"/>
        <c:crosses val="autoZero"/>
        <c:crossBetween val="midCat"/>
        <c:dispUnits/>
      </c:valAx>
      <c:valAx>
        <c:axId val="5502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Water content (v/v)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0852745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Relationship Id="rId6" Type="http://schemas.openxmlformats.org/officeDocument/2006/relationships/chart" Target="/xl/charts/chart41.xml" /><Relationship Id="rId7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2657475"/>
        <a:ext cx="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7</xdr:row>
      <xdr:rowOff>152400</xdr:rowOff>
    </xdr:from>
    <xdr:to>
      <xdr:col>13</xdr:col>
      <xdr:colOff>276225</xdr:colOff>
      <xdr:row>26</xdr:row>
      <xdr:rowOff>123825</xdr:rowOff>
    </xdr:to>
    <xdr:graphicFrame>
      <xdr:nvGraphicFramePr>
        <xdr:cNvPr id="2" name="Chart 3"/>
        <xdr:cNvGraphicFramePr/>
      </xdr:nvGraphicFramePr>
      <xdr:xfrm>
        <a:off x="6048375" y="1285875"/>
        <a:ext cx="3905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28</xdr:row>
      <xdr:rowOff>95250</xdr:rowOff>
    </xdr:from>
    <xdr:to>
      <xdr:col>13</xdr:col>
      <xdr:colOff>295275</xdr:colOff>
      <xdr:row>48</xdr:row>
      <xdr:rowOff>95250</xdr:rowOff>
    </xdr:to>
    <xdr:graphicFrame>
      <xdr:nvGraphicFramePr>
        <xdr:cNvPr id="3" name="Chart 4"/>
        <xdr:cNvGraphicFramePr/>
      </xdr:nvGraphicFramePr>
      <xdr:xfrm>
        <a:off x="6057900" y="4733925"/>
        <a:ext cx="39147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50</xdr:row>
      <xdr:rowOff>152400</xdr:rowOff>
    </xdr:from>
    <xdr:to>
      <xdr:col>13</xdr:col>
      <xdr:colOff>285750</xdr:colOff>
      <xdr:row>71</xdr:row>
      <xdr:rowOff>0</xdr:rowOff>
    </xdr:to>
    <xdr:graphicFrame>
      <xdr:nvGraphicFramePr>
        <xdr:cNvPr id="4" name="Chart 5"/>
        <xdr:cNvGraphicFramePr/>
      </xdr:nvGraphicFramePr>
      <xdr:xfrm>
        <a:off x="5934075" y="8353425"/>
        <a:ext cx="40290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0</xdr:colOff>
      <xdr:row>26</xdr:row>
      <xdr:rowOff>123825</xdr:rowOff>
    </xdr:to>
    <xdr:graphicFrame>
      <xdr:nvGraphicFramePr>
        <xdr:cNvPr id="5" name="Chart 6"/>
        <xdr:cNvGraphicFramePr/>
      </xdr:nvGraphicFramePr>
      <xdr:xfrm>
        <a:off x="10287000" y="1285875"/>
        <a:ext cx="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0</xdr:colOff>
      <xdr:row>48</xdr:row>
      <xdr:rowOff>95250</xdr:rowOff>
    </xdr:to>
    <xdr:graphicFrame>
      <xdr:nvGraphicFramePr>
        <xdr:cNvPr id="6" name="Chart 7"/>
        <xdr:cNvGraphicFramePr/>
      </xdr:nvGraphicFramePr>
      <xdr:xfrm>
        <a:off x="10287000" y="47339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50</xdr:row>
      <xdr:rowOff>152400</xdr:rowOff>
    </xdr:from>
    <xdr:to>
      <xdr:col>14</xdr:col>
      <xdr:colOff>0</xdr:colOff>
      <xdr:row>71</xdr:row>
      <xdr:rowOff>0</xdr:rowOff>
    </xdr:to>
    <xdr:graphicFrame>
      <xdr:nvGraphicFramePr>
        <xdr:cNvPr id="7" name="Chart 8"/>
        <xdr:cNvGraphicFramePr/>
      </xdr:nvGraphicFramePr>
      <xdr:xfrm>
        <a:off x="10287000" y="8353425"/>
        <a:ext cx="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2657475"/>
        <a:ext cx="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7</xdr:row>
      <xdr:rowOff>152400</xdr:rowOff>
    </xdr:from>
    <xdr:to>
      <xdr:col>13</xdr:col>
      <xdr:colOff>276225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6048375" y="1285875"/>
        <a:ext cx="3905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28</xdr:row>
      <xdr:rowOff>95250</xdr:rowOff>
    </xdr:from>
    <xdr:to>
      <xdr:col>13</xdr:col>
      <xdr:colOff>295275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6057900" y="4733925"/>
        <a:ext cx="39147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50</xdr:row>
      <xdr:rowOff>152400</xdr:rowOff>
    </xdr:from>
    <xdr:to>
      <xdr:col>13</xdr:col>
      <xdr:colOff>285750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5934075" y="8353425"/>
        <a:ext cx="40290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0</xdr:colOff>
      <xdr:row>26</xdr:row>
      <xdr:rowOff>123825</xdr:rowOff>
    </xdr:to>
    <xdr:graphicFrame>
      <xdr:nvGraphicFramePr>
        <xdr:cNvPr id="5" name="Chart 5"/>
        <xdr:cNvGraphicFramePr/>
      </xdr:nvGraphicFramePr>
      <xdr:xfrm>
        <a:off x="10287000" y="1285875"/>
        <a:ext cx="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0</xdr:colOff>
      <xdr:row>48</xdr:row>
      <xdr:rowOff>95250</xdr:rowOff>
    </xdr:to>
    <xdr:graphicFrame>
      <xdr:nvGraphicFramePr>
        <xdr:cNvPr id="6" name="Chart 6"/>
        <xdr:cNvGraphicFramePr/>
      </xdr:nvGraphicFramePr>
      <xdr:xfrm>
        <a:off x="10287000" y="47339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50</xdr:row>
      <xdr:rowOff>152400</xdr:rowOff>
    </xdr:from>
    <xdr:to>
      <xdr:col>14</xdr:col>
      <xdr:colOff>0</xdr:colOff>
      <xdr:row>71</xdr:row>
      <xdr:rowOff>0</xdr:rowOff>
    </xdr:to>
    <xdr:graphicFrame>
      <xdr:nvGraphicFramePr>
        <xdr:cNvPr id="7" name="Chart 7"/>
        <xdr:cNvGraphicFramePr/>
      </xdr:nvGraphicFramePr>
      <xdr:xfrm>
        <a:off x="10287000" y="8353425"/>
        <a:ext cx="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2657475"/>
        <a:ext cx="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7</xdr:row>
      <xdr:rowOff>152400</xdr:rowOff>
    </xdr:from>
    <xdr:to>
      <xdr:col>13</xdr:col>
      <xdr:colOff>276225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6048375" y="1285875"/>
        <a:ext cx="3905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28</xdr:row>
      <xdr:rowOff>95250</xdr:rowOff>
    </xdr:from>
    <xdr:to>
      <xdr:col>13</xdr:col>
      <xdr:colOff>295275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6057900" y="4733925"/>
        <a:ext cx="39147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50</xdr:row>
      <xdr:rowOff>152400</xdr:rowOff>
    </xdr:from>
    <xdr:to>
      <xdr:col>13</xdr:col>
      <xdr:colOff>285750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5934075" y="8353425"/>
        <a:ext cx="40290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0</xdr:colOff>
      <xdr:row>26</xdr:row>
      <xdr:rowOff>123825</xdr:rowOff>
    </xdr:to>
    <xdr:graphicFrame>
      <xdr:nvGraphicFramePr>
        <xdr:cNvPr id="5" name="Chart 5"/>
        <xdr:cNvGraphicFramePr/>
      </xdr:nvGraphicFramePr>
      <xdr:xfrm>
        <a:off x="10287000" y="1285875"/>
        <a:ext cx="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0</xdr:colOff>
      <xdr:row>48</xdr:row>
      <xdr:rowOff>95250</xdr:rowOff>
    </xdr:to>
    <xdr:graphicFrame>
      <xdr:nvGraphicFramePr>
        <xdr:cNvPr id="6" name="Chart 6"/>
        <xdr:cNvGraphicFramePr/>
      </xdr:nvGraphicFramePr>
      <xdr:xfrm>
        <a:off x="10287000" y="47339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50</xdr:row>
      <xdr:rowOff>152400</xdr:rowOff>
    </xdr:from>
    <xdr:to>
      <xdr:col>14</xdr:col>
      <xdr:colOff>0</xdr:colOff>
      <xdr:row>71</xdr:row>
      <xdr:rowOff>0</xdr:rowOff>
    </xdr:to>
    <xdr:graphicFrame>
      <xdr:nvGraphicFramePr>
        <xdr:cNvPr id="7" name="Chart 7"/>
        <xdr:cNvGraphicFramePr/>
      </xdr:nvGraphicFramePr>
      <xdr:xfrm>
        <a:off x="10287000" y="8353425"/>
        <a:ext cx="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2657475"/>
        <a:ext cx="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7</xdr:row>
      <xdr:rowOff>152400</xdr:rowOff>
    </xdr:from>
    <xdr:to>
      <xdr:col>13</xdr:col>
      <xdr:colOff>276225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6696075" y="1285875"/>
        <a:ext cx="3905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28</xdr:row>
      <xdr:rowOff>95250</xdr:rowOff>
    </xdr:from>
    <xdr:to>
      <xdr:col>13</xdr:col>
      <xdr:colOff>295275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6705600" y="4733925"/>
        <a:ext cx="39147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50</xdr:row>
      <xdr:rowOff>152400</xdr:rowOff>
    </xdr:from>
    <xdr:to>
      <xdr:col>13</xdr:col>
      <xdr:colOff>285750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6581775" y="8353425"/>
        <a:ext cx="40290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0</xdr:colOff>
      <xdr:row>26</xdr:row>
      <xdr:rowOff>123825</xdr:rowOff>
    </xdr:to>
    <xdr:graphicFrame>
      <xdr:nvGraphicFramePr>
        <xdr:cNvPr id="5" name="Chart 5"/>
        <xdr:cNvGraphicFramePr/>
      </xdr:nvGraphicFramePr>
      <xdr:xfrm>
        <a:off x="10934700" y="1285875"/>
        <a:ext cx="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0</xdr:colOff>
      <xdr:row>48</xdr:row>
      <xdr:rowOff>95250</xdr:rowOff>
    </xdr:to>
    <xdr:graphicFrame>
      <xdr:nvGraphicFramePr>
        <xdr:cNvPr id="6" name="Chart 6"/>
        <xdr:cNvGraphicFramePr/>
      </xdr:nvGraphicFramePr>
      <xdr:xfrm>
        <a:off x="10934700" y="47339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50</xdr:row>
      <xdr:rowOff>152400</xdr:rowOff>
    </xdr:from>
    <xdr:to>
      <xdr:col>14</xdr:col>
      <xdr:colOff>0</xdr:colOff>
      <xdr:row>71</xdr:row>
      <xdr:rowOff>0</xdr:rowOff>
    </xdr:to>
    <xdr:graphicFrame>
      <xdr:nvGraphicFramePr>
        <xdr:cNvPr id="7" name="Chart 7"/>
        <xdr:cNvGraphicFramePr/>
      </xdr:nvGraphicFramePr>
      <xdr:xfrm>
        <a:off x="10934700" y="8353425"/>
        <a:ext cx="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2657475"/>
        <a:ext cx="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7</xdr:row>
      <xdr:rowOff>152400</xdr:rowOff>
    </xdr:from>
    <xdr:to>
      <xdr:col>13</xdr:col>
      <xdr:colOff>276225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6696075" y="1285875"/>
        <a:ext cx="3905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28</xdr:row>
      <xdr:rowOff>95250</xdr:rowOff>
    </xdr:from>
    <xdr:to>
      <xdr:col>13</xdr:col>
      <xdr:colOff>295275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6705600" y="4733925"/>
        <a:ext cx="39147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50</xdr:row>
      <xdr:rowOff>152400</xdr:rowOff>
    </xdr:from>
    <xdr:to>
      <xdr:col>13</xdr:col>
      <xdr:colOff>285750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6581775" y="8353425"/>
        <a:ext cx="40290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0</xdr:colOff>
      <xdr:row>26</xdr:row>
      <xdr:rowOff>123825</xdr:rowOff>
    </xdr:to>
    <xdr:graphicFrame>
      <xdr:nvGraphicFramePr>
        <xdr:cNvPr id="5" name="Chart 5"/>
        <xdr:cNvGraphicFramePr/>
      </xdr:nvGraphicFramePr>
      <xdr:xfrm>
        <a:off x="10934700" y="1285875"/>
        <a:ext cx="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0</xdr:colOff>
      <xdr:row>48</xdr:row>
      <xdr:rowOff>95250</xdr:rowOff>
    </xdr:to>
    <xdr:graphicFrame>
      <xdr:nvGraphicFramePr>
        <xdr:cNvPr id="6" name="Chart 6"/>
        <xdr:cNvGraphicFramePr/>
      </xdr:nvGraphicFramePr>
      <xdr:xfrm>
        <a:off x="10934700" y="47339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50</xdr:row>
      <xdr:rowOff>152400</xdr:rowOff>
    </xdr:from>
    <xdr:to>
      <xdr:col>14</xdr:col>
      <xdr:colOff>0</xdr:colOff>
      <xdr:row>71</xdr:row>
      <xdr:rowOff>0</xdr:rowOff>
    </xdr:to>
    <xdr:graphicFrame>
      <xdr:nvGraphicFramePr>
        <xdr:cNvPr id="7" name="Chart 7"/>
        <xdr:cNvGraphicFramePr/>
      </xdr:nvGraphicFramePr>
      <xdr:xfrm>
        <a:off x="10934700" y="8353425"/>
        <a:ext cx="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2657475"/>
        <a:ext cx="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7</xdr:row>
      <xdr:rowOff>152400</xdr:rowOff>
    </xdr:from>
    <xdr:to>
      <xdr:col>13</xdr:col>
      <xdr:colOff>276225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6696075" y="1285875"/>
        <a:ext cx="3905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190500</xdr:colOff>
      <xdr:row>28</xdr:row>
      <xdr:rowOff>95250</xdr:rowOff>
    </xdr:from>
    <xdr:to>
      <xdr:col>13</xdr:col>
      <xdr:colOff>295275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6705600" y="4733925"/>
        <a:ext cx="39147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50</xdr:row>
      <xdr:rowOff>152400</xdr:rowOff>
    </xdr:from>
    <xdr:to>
      <xdr:col>13</xdr:col>
      <xdr:colOff>285750</xdr:colOff>
      <xdr:row>71</xdr:row>
      <xdr:rowOff>0</xdr:rowOff>
    </xdr:to>
    <xdr:graphicFrame>
      <xdr:nvGraphicFramePr>
        <xdr:cNvPr id="4" name="Chart 4"/>
        <xdr:cNvGraphicFramePr/>
      </xdr:nvGraphicFramePr>
      <xdr:xfrm>
        <a:off x="6581775" y="8353425"/>
        <a:ext cx="40290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0</xdr:colOff>
      <xdr:row>26</xdr:row>
      <xdr:rowOff>123825</xdr:rowOff>
    </xdr:to>
    <xdr:graphicFrame>
      <xdr:nvGraphicFramePr>
        <xdr:cNvPr id="5" name="Chart 5"/>
        <xdr:cNvGraphicFramePr/>
      </xdr:nvGraphicFramePr>
      <xdr:xfrm>
        <a:off x="10934700" y="1285875"/>
        <a:ext cx="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28</xdr:row>
      <xdr:rowOff>95250</xdr:rowOff>
    </xdr:from>
    <xdr:to>
      <xdr:col>14</xdr:col>
      <xdr:colOff>0</xdr:colOff>
      <xdr:row>48</xdr:row>
      <xdr:rowOff>95250</xdr:rowOff>
    </xdr:to>
    <xdr:graphicFrame>
      <xdr:nvGraphicFramePr>
        <xdr:cNvPr id="6" name="Chart 6"/>
        <xdr:cNvGraphicFramePr/>
      </xdr:nvGraphicFramePr>
      <xdr:xfrm>
        <a:off x="10934700" y="4733925"/>
        <a:ext cx="0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50</xdr:row>
      <xdr:rowOff>152400</xdr:rowOff>
    </xdr:from>
    <xdr:to>
      <xdr:col>14</xdr:col>
      <xdr:colOff>0</xdr:colOff>
      <xdr:row>71</xdr:row>
      <xdr:rowOff>0</xdr:rowOff>
    </xdr:to>
    <xdr:graphicFrame>
      <xdr:nvGraphicFramePr>
        <xdr:cNvPr id="7" name="Chart 7"/>
        <xdr:cNvGraphicFramePr/>
      </xdr:nvGraphicFramePr>
      <xdr:xfrm>
        <a:off x="10934700" y="8353425"/>
        <a:ext cx="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0.28125" style="1" customWidth="1"/>
    <col min="3" max="3" width="12.8515625" style="1" customWidth="1"/>
    <col min="4" max="4" width="12.28125" style="1" customWidth="1"/>
    <col min="5" max="5" width="10.28125" style="1" customWidth="1"/>
    <col min="6" max="6" width="19.7109375" style="1" customWidth="1"/>
    <col min="7" max="9" width="10.28125" style="1" customWidth="1"/>
  </cols>
  <sheetData>
    <row r="1" spans="1:6" ht="12.75">
      <c r="A1" s="3" t="s">
        <v>0</v>
      </c>
      <c r="B1" s="3" t="s">
        <v>1</v>
      </c>
      <c r="C1" s="3" t="s">
        <v>8</v>
      </c>
      <c r="D1" s="3" t="s">
        <v>5</v>
      </c>
      <c r="F1" s="17" t="s">
        <v>17</v>
      </c>
    </row>
    <row r="2" spans="1:7" ht="12.75">
      <c r="A2" s="4">
        <v>1</v>
      </c>
      <c r="B2" s="2">
        <v>0.5403966540856531</v>
      </c>
      <c r="C2" s="2">
        <f aca="true" t="shared" si="0" ref="C2:C15">$G$3+($G$4-$G$3)*(1+($G$5*A2)^$G$6)^(-$G$7)</f>
        <v>0.5351798476068805</v>
      </c>
      <c r="D2" s="2">
        <f aca="true" t="shared" si="1" ref="D2:D15">(C2-B2)^2</f>
        <v>2.7215069836963147E-05</v>
      </c>
      <c r="F2" s="19" t="s">
        <v>2</v>
      </c>
      <c r="G2" s="20"/>
    </row>
    <row r="3" spans="1:9" ht="12.75">
      <c r="A3" s="4">
        <v>5</v>
      </c>
      <c r="B3" s="2">
        <v>0.535</v>
      </c>
      <c r="C3" s="2">
        <f t="shared" si="0"/>
        <v>0.5330156206411732</v>
      </c>
      <c r="D3" s="2">
        <f t="shared" si="1"/>
        <v>3.937761439737791E-06</v>
      </c>
      <c r="E3" s="11"/>
      <c r="F3" s="5" t="s">
        <v>9</v>
      </c>
      <c r="G3" s="2">
        <v>0.145188292391997</v>
      </c>
      <c r="H3" s="11"/>
      <c r="I3" s="11"/>
    </row>
    <row r="4" spans="1:9" ht="12.75">
      <c r="A4" s="4">
        <v>10</v>
      </c>
      <c r="B4" s="2">
        <v>0.52</v>
      </c>
      <c r="C4" s="2">
        <f t="shared" si="0"/>
        <v>0.5274700471419075</v>
      </c>
      <c r="D4" s="2">
        <f t="shared" si="1"/>
        <v>5.580160430231989E-05</v>
      </c>
      <c r="E4" s="2"/>
      <c r="F4" s="5" t="s">
        <v>10</v>
      </c>
      <c r="G4" s="2">
        <v>0.5353042414978952</v>
      </c>
      <c r="H4" s="2"/>
      <c r="I4" s="2"/>
    </row>
    <row r="5" spans="1:9" ht="12.75">
      <c r="A5" s="4">
        <v>20</v>
      </c>
      <c r="B5" s="2">
        <v>0.505</v>
      </c>
      <c r="C5" s="2">
        <f t="shared" si="0"/>
        <v>0.5101477558959242</v>
      </c>
      <c r="D5" s="2">
        <f t="shared" si="1"/>
        <v>2.649939076402236E-05</v>
      </c>
      <c r="E5" s="2"/>
      <c r="F5" s="5" t="s">
        <v>11</v>
      </c>
      <c r="G5" s="2">
        <v>0.02147611456233201</v>
      </c>
      <c r="H5" s="8" t="s">
        <v>19</v>
      </c>
      <c r="I5" s="23">
        <f>1/G5</f>
        <v>46.56335749642294</v>
      </c>
    </row>
    <row r="6" spans="1:9" ht="12.75">
      <c r="A6" s="4">
        <v>50</v>
      </c>
      <c r="B6" s="2">
        <v>0.465</v>
      </c>
      <c r="C6" s="2">
        <f t="shared" si="0"/>
        <v>0.44611398442279304</v>
      </c>
      <c r="D6" s="2">
        <f t="shared" si="1"/>
        <v>0.0003566815843825048</v>
      </c>
      <c r="E6" s="2"/>
      <c r="F6" s="12" t="s">
        <v>12</v>
      </c>
      <c r="G6" s="2">
        <v>1.8162802649154322</v>
      </c>
      <c r="H6" s="2"/>
      <c r="I6" s="2"/>
    </row>
    <row r="7" spans="1:9" ht="12.75">
      <c r="A7" s="4">
        <v>70</v>
      </c>
      <c r="B7" s="2">
        <v>0.401</v>
      </c>
      <c r="C7" s="2">
        <f t="shared" si="0"/>
        <v>0.4103399863773074</v>
      </c>
      <c r="D7" s="2">
        <f t="shared" si="1"/>
        <v>8.723534552828733E-05</v>
      </c>
      <c r="E7" s="2"/>
      <c r="F7" s="12" t="s">
        <v>13</v>
      </c>
      <c r="G7" s="2">
        <v>0.3415963820675904</v>
      </c>
      <c r="H7" s="2"/>
      <c r="I7" s="2"/>
    </row>
    <row r="8" spans="1:9" ht="12.75">
      <c r="A8" s="4">
        <v>100</v>
      </c>
      <c r="B8" s="2">
        <v>0.36</v>
      </c>
      <c r="C8" s="2">
        <f t="shared" si="0"/>
        <v>0.37019307747411456</v>
      </c>
      <c r="D8" s="2">
        <f t="shared" si="1"/>
        <v>0.00010389882839330198</v>
      </c>
      <c r="E8" s="2"/>
      <c r="F8" s="2"/>
      <c r="G8" s="2"/>
      <c r="H8" s="2"/>
      <c r="I8" s="2"/>
    </row>
    <row r="9" spans="1:9" ht="12.75">
      <c r="A9" s="4">
        <v>300</v>
      </c>
      <c r="B9" s="2">
        <v>0.28</v>
      </c>
      <c r="C9" s="2">
        <f t="shared" si="0"/>
        <v>0.26660128517006915</v>
      </c>
      <c r="D9" s="2">
        <f t="shared" si="1"/>
        <v>0.0001795255590938097</v>
      </c>
      <c r="E9" s="2"/>
      <c r="F9" s="2"/>
      <c r="G9" s="2"/>
      <c r="H9" s="2"/>
      <c r="I9" s="2"/>
    </row>
    <row r="10" spans="1:9" ht="12.75">
      <c r="A10" s="4">
        <v>500</v>
      </c>
      <c r="B10" s="2">
        <v>0.23</v>
      </c>
      <c r="C10" s="2">
        <f t="shared" si="0"/>
        <v>0.2342302711601214</v>
      </c>
      <c r="D10" s="2">
        <f t="shared" si="1"/>
        <v>1.7895194088154823E-05</v>
      </c>
      <c r="E10" s="2"/>
      <c r="F10" s="2"/>
      <c r="G10" s="2"/>
      <c r="H10" s="2"/>
      <c r="I10" s="2"/>
    </row>
    <row r="11" spans="1:9" ht="14.25">
      <c r="A11" s="4">
        <v>1000</v>
      </c>
      <c r="B11" s="2">
        <v>0.2</v>
      </c>
      <c r="C11" s="2">
        <f t="shared" si="0"/>
        <v>0.2032965816167985</v>
      </c>
      <c r="D11" s="2">
        <f t="shared" si="1"/>
        <v>1.0867450356213774E-05</v>
      </c>
      <c r="E11" s="2"/>
      <c r="F11" s="8" t="s">
        <v>18</v>
      </c>
      <c r="G11" s="23">
        <f>((G6-1)/((G7*G6+1)*G5^G6))^(1/G6)</f>
        <v>31.9217779217143</v>
      </c>
      <c r="H11" s="2"/>
      <c r="I11" s="2"/>
    </row>
    <row r="12" spans="1:9" ht="14.25">
      <c r="A12" s="4">
        <v>2000</v>
      </c>
      <c r="B12" s="2">
        <v>0.18</v>
      </c>
      <c r="C12" s="2">
        <f t="shared" si="0"/>
        <v>0.18302141917290488</v>
      </c>
      <c r="D12" s="2">
        <f t="shared" si="1"/>
        <v>9.128973818397223E-06</v>
      </c>
      <c r="E12" s="2"/>
      <c r="F12" s="8" t="s">
        <v>16</v>
      </c>
      <c r="G12" s="24">
        <f>(G4-G3)*(G6*(G7+1)/(G7*G6+1))^(-G7)+G3</f>
        <v>0.4845571490365343</v>
      </c>
      <c r="H12" s="2"/>
      <c r="I12" s="2"/>
    </row>
    <row r="13" spans="1:9" ht="15">
      <c r="A13" s="4">
        <v>5000</v>
      </c>
      <c r="B13" s="2">
        <v>0.17</v>
      </c>
      <c r="C13" s="2">
        <f t="shared" si="0"/>
        <v>0.1666224493294868</v>
      </c>
      <c r="D13" s="2">
        <f t="shared" si="1"/>
        <v>1.1407848531884218E-05</v>
      </c>
      <c r="E13" s="2"/>
      <c r="F13" s="8" t="s">
        <v>20</v>
      </c>
      <c r="G13" s="21">
        <f>(G4-G3)*G5*G7*(G7*G6+1)^((G6*G7+1)/G6)*(G6-1)^((G6-1)/G6)/(G6^G7*(G7+1)^(G7+1))</f>
        <v>0.0022096098336590493</v>
      </c>
      <c r="H13" s="2"/>
      <c r="I13" s="2"/>
    </row>
    <row r="14" spans="1:9" ht="12.75">
      <c r="A14" s="4">
        <v>10000</v>
      </c>
      <c r="B14" s="2">
        <v>0.16</v>
      </c>
      <c r="C14" s="2">
        <f t="shared" si="0"/>
        <v>0.1591313711516925</v>
      </c>
      <c r="D14" s="2">
        <f t="shared" si="1"/>
        <v>7.545160761119964E-07</v>
      </c>
      <c r="E14" s="2"/>
      <c r="F14" s="2"/>
      <c r="G14" s="2"/>
      <c r="H14" s="2"/>
      <c r="I14" s="2"/>
    </row>
    <row r="15" spans="1:9" ht="12.75">
      <c r="A15" s="4">
        <v>15000</v>
      </c>
      <c r="B15" s="2">
        <v>0.155</v>
      </c>
      <c r="C15" s="2">
        <f t="shared" si="0"/>
        <v>0.15603030821562733</v>
      </c>
      <c r="D15" s="2">
        <f t="shared" si="1"/>
        <v>1.0615350191891708E-06</v>
      </c>
      <c r="E15" s="2"/>
      <c r="F15" s="2"/>
      <c r="G15" s="2"/>
      <c r="H15" s="2"/>
      <c r="I15" s="2"/>
    </row>
    <row r="16" spans="1:9" ht="12.75">
      <c r="A16"/>
      <c r="B16"/>
      <c r="C16"/>
      <c r="D16"/>
      <c r="E16" s="2"/>
      <c r="F16" s="2"/>
      <c r="G16" s="2"/>
      <c r="H16" s="2"/>
      <c r="I16" s="2"/>
    </row>
    <row r="17" spans="1:9" ht="12.75">
      <c r="A17"/>
      <c r="B17"/>
      <c r="C17" s="7" t="s">
        <v>6</v>
      </c>
      <c r="D17" s="6">
        <f>COUNT(B2:B15)</f>
        <v>14</v>
      </c>
      <c r="E17" s="2"/>
      <c r="F17" s="2"/>
      <c r="G17" s="2"/>
      <c r="H17" s="2"/>
      <c r="I17" s="2"/>
    </row>
    <row r="18" spans="1:9" ht="12.75">
      <c r="A18"/>
      <c r="B18"/>
      <c r="C18" s="7" t="s">
        <v>3</v>
      </c>
      <c r="D18" s="9">
        <f>SUM(D2:D15)</f>
        <v>0.0008919106616308982</v>
      </c>
      <c r="E18"/>
      <c r="F18"/>
      <c r="G18"/>
      <c r="H18"/>
      <c r="I18"/>
    </row>
    <row r="19" spans="1:9" ht="12.75">
      <c r="A19"/>
      <c r="B19"/>
      <c r="C19" s="7" t="s">
        <v>4</v>
      </c>
      <c r="D19" s="9">
        <f>VAR(B2:B15)</f>
        <v>0.02413342370005384</v>
      </c>
      <c r="E19"/>
      <c r="F19"/>
      <c r="G19"/>
      <c r="H19"/>
      <c r="I19"/>
    </row>
    <row r="20" spans="1:9" ht="14.25">
      <c r="A20"/>
      <c r="B20"/>
      <c r="C20" s="7" t="s">
        <v>7</v>
      </c>
      <c r="D20" s="10">
        <f>1-D18/(D19*(D17-1))</f>
        <v>0.9971571164835186</v>
      </c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4.25">
      <c r="A23" s="3" t="s">
        <v>0</v>
      </c>
      <c r="B23" s="3" t="s">
        <v>8</v>
      </c>
      <c r="C23" s="3" t="s">
        <v>14</v>
      </c>
      <c r="D23" s="3" t="s">
        <v>15</v>
      </c>
      <c r="E23"/>
      <c r="F23"/>
      <c r="G23"/>
      <c r="H23"/>
      <c r="I23"/>
    </row>
    <row r="24" spans="1:9" ht="12.75">
      <c r="A24" s="15">
        <v>1</v>
      </c>
      <c r="B24" s="13">
        <f aca="true" t="shared" si="2" ref="B24:B89">$G$3+($G$4-$G$3)*(1+($G$5*A24)^$G$6)^(-$G$7)</f>
        <v>0.5351798476068805</v>
      </c>
      <c r="C24" s="16">
        <f>$G$7*$G$6*($G$4-$G$3)*($G$5*A24)^$G$6*(1+($G$5*A24)^$G$6)^(-$G$7-1)/A24</f>
        <v>0.0002257927278073474</v>
      </c>
      <c r="D24" s="14">
        <f>$G$7*$G$6*($G$4-$G$3)*($G$5)^$G$6*(($G$6-1)*A24^($G$6-2)*(1+($G$5*A24)^$G$6)^(-$G$7-1)+A24^($G$6-1)*(-$G$7-1)*$G$5^($G$6)*$G$6*A24^($G$6-1)*(1+($G$5*A24)^$G$6)^(-$G$7-2))</f>
        <v>0.0001837967270423864</v>
      </c>
      <c r="E24"/>
      <c r="F24"/>
      <c r="G24"/>
      <c r="H24"/>
      <c r="I24"/>
    </row>
    <row r="25" spans="1:9" ht="12.75">
      <c r="A25" s="15">
        <v>2</v>
      </c>
      <c r="B25" s="13">
        <f t="shared" si="2"/>
        <v>0.5348668513448384</v>
      </c>
      <c r="C25" s="16">
        <f aca="true" t="shared" si="3" ref="C25:C90">$G$7*$G$6*($G$4-$G$3)*($G$5*A25)^$G$6*(1+($G$5*A25)^$G$6)^(-$G$7-1)/A25</f>
        <v>0.00039633764916048044</v>
      </c>
      <c r="D25" s="14">
        <f aca="true" t="shared" si="4" ref="D25:D88">$G$7*$G$6*($G$4-$G$3)*($G$5)^$G$6*(($G$6-1)*A25^($G$6-2)*(1+($G$5*A25)^$G$6)^(-$G$7-1)+A25^($G$6-1)*(-$G$7-1)*$G$5^($G$6)*$G$6*A25^($G$6-1)*(1+($G$5*A25)^$G$6)^(-$G$7-2))</f>
        <v>0.00016017811162636903</v>
      </c>
      <c r="E25"/>
      <c r="F25"/>
      <c r="G25"/>
      <c r="H25"/>
      <c r="I25"/>
    </row>
    <row r="26" spans="1:9" ht="12.75">
      <c r="A26" s="15">
        <v>3</v>
      </c>
      <c r="B26" s="13">
        <f t="shared" si="2"/>
        <v>0.5343929408156536</v>
      </c>
      <c r="C26" s="16">
        <f t="shared" si="3"/>
        <v>0.0005491987407036727</v>
      </c>
      <c r="D26" s="14">
        <f t="shared" si="4"/>
        <v>0.00014638974988750363</v>
      </c>
      <c r="E26"/>
      <c r="F26"/>
      <c r="G26"/>
      <c r="H26"/>
      <c r="I26"/>
    </row>
    <row r="27" spans="1:9" ht="12.75">
      <c r="A27" s="15">
        <v>4</v>
      </c>
      <c r="B27" s="13">
        <f t="shared" si="2"/>
        <v>0.5337723669862886</v>
      </c>
      <c r="C27" s="16">
        <f t="shared" si="3"/>
        <v>0.0006902283073264703</v>
      </c>
      <c r="D27" s="14">
        <f t="shared" si="4"/>
        <v>0.00013603979381345482</v>
      </c>
      <c r="E27"/>
      <c r="F27"/>
      <c r="G27"/>
      <c r="H27"/>
      <c r="I27"/>
    </row>
    <row r="28" spans="1:9" ht="12.75">
      <c r="A28" s="15">
        <v>5</v>
      </c>
      <c r="B28" s="13">
        <f t="shared" si="2"/>
        <v>0.5330156206411732</v>
      </c>
      <c r="C28" s="16">
        <f t="shared" si="3"/>
        <v>0.0008218140754880275</v>
      </c>
      <c r="D28" s="14">
        <f t="shared" si="4"/>
        <v>0.0001273267324191317</v>
      </c>
      <c r="E28"/>
      <c r="F28"/>
      <c r="G28"/>
      <c r="H28"/>
      <c r="I28"/>
    </row>
    <row r="29" spans="1:9" ht="12.75">
      <c r="A29" s="15">
        <v>6</v>
      </c>
      <c r="B29" s="13">
        <f t="shared" si="2"/>
        <v>0.5321314733479382</v>
      </c>
      <c r="C29" s="16">
        <f t="shared" si="3"/>
        <v>0.0009451804958225951</v>
      </c>
      <c r="D29" s="14">
        <f t="shared" si="4"/>
        <v>0.0001195211275029708</v>
      </c>
      <c r="E29"/>
      <c r="F29"/>
      <c r="G29"/>
      <c r="H29"/>
      <c r="I29"/>
    </row>
    <row r="30" spans="1:9" ht="12.75">
      <c r="A30" s="15">
        <v>7</v>
      </c>
      <c r="B30" s="13">
        <f t="shared" si="2"/>
        <v>0.5311277591152463</v>
      </c>
      <c r="C30" s="16">
        <f t="shared" si="3"/>
        <v>0.001061040427305022</v>
      </c>
      <c r="D30" s="14">
        <f t="shared" si="4"/>
        <v>0.00011227294514219568</v>
      </c>
      <c r="E30"/>
      <c r="F30"/>
      <c r="G30"/>
      <c r="H30"/>
      <c r="I30"/>
    </row>
    <row r="31" spans="1:9" ht="12.75">
      <c r="A31" s="15">
        <v>8</v>
      </c>
      <c r="B31" s="13">
        <f t="shared" si="2"/>
        <v>0.5300117411152053</v>
      </c>
      <c r="C31" s="16">
        <f t="shared" si="3"/>
        <v>0.0011698501093248353</v>
      </c>
      <c r="D31" s="14">
        <f t="shared" si="4"/>
        <v>0.00010539855328068851</v>
      </c>
      <c r="E31"/>
      <c r="F31"/>
      <c r="G31"/>
      <c r="H31"/>
      <c r="I31"/>
    </row>
    <row r="32" spans="1:9" ht="12.75">
      <c r="A32" s="15">
        <v>9</v>
      </c>
      <c r="B32" s="13">
        <f t="shared" si="2"/>
        <v>0.5287903019586415</v>
      </c>
      <c r="C32" s="16">
        <f t="shared" si="3"/>
        <v>0.0012719281868145249</v>
      </c>
      <c r="D32" s="14">
        <f t="shared" si="4"/>
        <v>9.879756643805629E-05</v>
      </c>
      <c r="E32"/>
      <c r="F32"/>
      <c r="G32"/>
      <c r="H32"/>
      <c r="I32"/>
    </row>
    <row r="33" spans="1:9" ht="12.75">
      <c r="A33" s="15">
        <v>10</v>
      </c>
      <c r="B33" s="13">
        <f t="shared" si="2"/>
        <v>0.5274700471419075</v>
      </c>
      <c r="C33" s="16">
        <f t="shared" si="3"/>
        <v>0.00136751775641605</v>
      </c>
      <c r="D33" s="14">
        <f t="shared" si="4"/>
        <v>9.241496097989994E-05</v>
      </c>
      <c r="E33"/>
      <c r="F33"/>
      <c r="G33"/>
      <c r="H33"/>
      <c r="I33"/>
    </row>
    <row r="34" spans="1:9" ht="12.75">
      <c r="A34" s="15">
        <v>20</v>
      </c>
      <c r="B34" s="13">
        <f t="shared" si="2"/>
        <v>0.5101477558959242</v>
      </c>
      <c r="C34" s="16">
        <f t="shared" si="3"/>
        <v>0.002007074562259558</v>
      </c>
      <c r="D34" s="14">
        <f t="shared" si="4"/>
        <v>3.856657829738457E-05</v>
      </c>
      <c r="E34"/>
      <c r="F34"/>
      <c r="G34"/>
      <c r="H34"/>
      <c r="I34"/>
    </row>
    <row r="35" spans="1:9" ht="12.75">
      <c r="A35" s="15">
        <v>30</v>
      </c>
      <c r="B35" s="13">
        <f t="shared" si="2"/>
        <v>0.48880090654064273</v>
      </c>
      <c r="C35" s="16">
        <f t="shared" si="3"/>
        <v>0.0022054678040560787</v>
      </c>
      <c r="D35" s="14">
        <f t="shared" si="4"/>
        <v>4.413658934043784E-06</v>
      </c>
      <c r="E35"/>
      <c r="F35"/>
      <c r="G35"/>
      <c r="H35"/>
      <c r="I35"/>
    </row>
    <row r="36" spans="1:9" ht="12.75">
      <c r="A36" s="18">
        <v>31.9</v>
      </c>
      <c r="B36" s="21">
        <f t="shared" si="2"/>
        <v>0.48460526974282914</v>
      </c>
      <c r="C36" s="22">
        <f t="shared" si="3"/>
        <v>0.002209609326399337</v>
      </c>
      <c r="D36" s="21">
        <f t="shared" si="4"/>
        <v>4.659748253213359E-08</v>
      </c>
      <c r="E36"/>
      <c r="F36"/>
      <c r="G36"/>
      <c r="H36"/>
      <c r="I36"/>
    </row>
    <row r="37" spans="1:9" ht="12.75">
      <c r="A37" s="15">
        <v>35</v>
      </c>
      <c r="B37" s="13">
        <f t="shared" si="2"/>
        <v>0.47776528701713294</v>
      </c>
      <c r="C37" s="16">
        <f t="shared" si="3"/>
        <v>0.002200236095876973</v>
      </c>
      <c r="D37" s="14">
        <f t="shared" si="4"/>
        <v>-5.8537095384022255E-06</v>
      </c>
      <c r="E37"/>
      <c r="F37"/>
      <c r="G37"/>
      <c r="H37"/>
      <c r="I37"/>
    </row>
    <row r="38" spans="1:9" ht="12.75">
      <c r="A38" s="15">
        <v>40</v>
      </c>
      <c r="B38" s="13">
        <f t="shared" si="2"/>
        <v>0.46686877832475693</v>
      </c>
      <c r="C38" s="16">
        <f t="shared" si="3"/>
        <v>0.0021527167904979477</v>
      </c>
      <c r="D38" s="14">
        <f t="shared" si="4"/>
        <v>-1.2648810650055865E-05</v>
      </c>
      <c r="E38"/>
      <c r="F38"/>
      <c r="G38"/>
      <c r="H38"/>
      <c r="I38"/>
    </row>
    <row r="39" spans="1:9" ht="12.75">
      <c r="A39" s="15">
        <v>50</v>
      </c>
      <c r="B39" s="13">
        <f t="shared" si="2"/>
        <v>0.44611398442279304</v>
      </c>
      <c r="C39" s="16">
        <f t="shared" si="3"/>
        <v>0.0019876175206396747</v>
      </c>
      <c r="D39" s="14">
        <f t="shared" si="4"/>
        <v>-1.9111186887155183E-05</v>
      </c>
      <c r="E39"/>
      <c r="F39"/>
      <c r="G39"/>
      <c r="H39"/>
      <c r="I39"/>
    </row>
    <row r="40" spans="1:9" ht="12.75">
      <c r="A40" s="15">
        <v>60</v>
      </c>
      <c r="B40" s="13">
        <f t="shared" si="2"/>
        <v>0.4272264864403679</v>
      </c>
      <c r="C40" s="16">
        <f t="shared" si="3"/>
        <v>0.0017881520096005071</v>
      </c>
      <c r="D40" s="14">
        <f t="shared" si="4"/>
        <v>-2.01983575842367E-05</v>
      </c>
      <c r="E40"/>
      <c r="F40"/>
      <c r="G40"/>
      <c r="H40"/>
      <c r="I40"/>
    </row>
    <row r="41" spans="1:9" ht="12.75">
      <c r="A41" s="15">
        <v>70</v>
      </c>
      <c r="B41" s="13">
        <f t="shared" si="2"/>
        <v>0.4103399863773074</v>
      </c>
      <c r="C41" s="16">
        <f t="shared" si="3"/>
        <v>0.0015912686970947117</v>
      </c>
      <c r="D41" s="14">
        <f t="shared" si="4"/>
        <v>-1.895002554781861E-05</v>
      </c>
      <c r="E41"/>
      <c r="F41"/>
      <c r="G41"/>
      <c r="H41"/>
      <c r="I41"/>
    </row>
    <row r="42" spans="1:9" ht="12.75">
      <c r="A42" s="15">
        <v>80</v>
      </c>
      <c r="B42" s="13">
        <f t="shared" si="2"/>
        <v>0.395342030666598</v>
      </c>
      <c r="C42" s="16">
        <f t="shared" si="3"/>
        <v>0.0014117787364666355</v>
      </c>
      <c r="D42" s="14">
        <f t="shared" si="4"/>
        <v>-1.6887024120897787E-05</v>
      </c>
      <c r="E42"/>
      <c r="F42"/>
      <c r="G42"/>
      <c r="H42"/>
      <c r="I42"/>
    </row>
    <row r="43" spans="1:9" ht="12.75">
      <c r="A43" s="15">
        <v>90</v>
      </c>
      <c r="B43" s="13">
        <f t="shared" si="2"/>
        <v>0.3820318984323079</v>
      </c>
      <c r="C43" s="16">
        <f t="shared" si="3"/>
        <v>0.0012539010458999741</v>
      </c>
      <c r="D43" s="14">
        <f t="shared" si="4"/>
        <v>-1.4699340427264038E-05</v>
      </c>
      <c r="E43"/>
      <c r="F43"/>
      <c r="G43"/>
      <c r="H43"/>
      <c r="I43"/>
    </row>
    <row r="44" spans="1:9" ht="12.75">
      <c r="A44" s="15">
        <v>100</v>
      </c>
      <c r="B44" s="13">
        <f t="shared" si="2"/>
        <v>0.37019307747411456</v>
      </c>
      <c r="C44" s="16">
        <f t="shared" si="3"/>
        <v>0.0011172507460671807</v>
      </c>
      <c r="D44" s="14">
        <f t="shared" si="4"/>
        <v>-1.2668142886382029E-05</v>
      </c>
      <c r="E44"/>
      <c r="F44"/>
      <c r="G44"/>
      <c r="H44"/>
      <c r="I44"/>
    </row>
    <row r="45" spans="1:9" ht="12.75">
      <c r="A45" s="15">
        <v>110</v>
      </c>
      <c r="B45" s="13">
        <f t="shared" si="2"/>
        <v>0.35962317592475046</v>
      </c>
      <c r="C45" s="16">
        <f t="shared" si="3"/>
        <v>0.0009997003149022875</v>
      </c>
      <c r="D45" s="14">
        <f t="shared" si="4"/>
        <v>-1.0885782085115355E-05</v>
      </c>
      <c r="E45"/>
      <c r="F45"/>
      <c r="G45"/>
      <c r="H45"/>
      <c r="I45"/>
    </row>
    <row r="46" spans="1:9" ht="12.75">
      <c r="A46" s="15">
        <v>120</v>
      </c>
      <c r="B46" s="13">
        <f t="shared" si="2"/>
        <v>0.3501440241420173</v>
      </c>
      <c r="C46" s="16">
        <f t="shared" si="3"/>
        <v>0.0008986680936623092</v>
      </c>
      <c r="D46" s="14">
        <f t="shared" si="4"/>
        <v>-9.362547307201603E-06</v>
      </c>
      <c r="E46"/>
      <c r="F46"/>
      <c r="G46"/>
      <c r="H46"/>
      <c r="I46"/>
    </row>
    <row r="47" spans="1:9" ht="12.75">
      <c r="A47" s="15">
        <v>130</v>
      </c>
      <c r="B47" s="13">
        <f t="shared" si="2"/>
        <v>0.34160310645841574</v>
      </c>
      <c r="C47" s="16">
        <f t="shared" si="3"/>
        <v>0.0008116580891998343</v>
      </c>
      <c r="D47" s="14">
        <f t="shared" si="4"/>
        <v>-8.076411217782108E-06</v>
      </c>
      <c r="E47"/>
      <c r="F47"/>
      <c r="G47"/>
      <c r="H47"/>
      <c r="I47"/>
    </row>
    <row r="48" spans="1:9" ht="12.75">
      <c r="A48" s="15">
        <v>140</v>
      </c>
      <c r="B48" s="13">
        <f t="shared" si="2"/>
        <v>0.3338715391042887</v>
      </c>
      <c r="C48" s="16">
        <f t="shared" si="3"/>
        <v>0.0007364561704938505</v>
      </c>
      <c r="D48" s="14">
        <f t="shared" si="4"/>
        <v>-6.995392162098097E-06</v>
      </c>
      <c r="E48"/>
      <c r="F48"/>
      <c r="G48"/>
      <c r="H48"/>
      <c r="I48"/>
    </row>
    <row r="49" spans="1:9" ht="12.75">
      <c r="A49" s="15">
        <v>150</v>
      </c>
      <c r="B49" s="13">
        <f t="shared" si="2"/>
        <v>0.3268409488119653</v>
      </c>
      <c r="C49" s="16">
        <f t="shared" si="3"/>
        <v>0.0006711749107348631</v>
      </c>
      <c r="D49" s="14">
        <f t="shared" si="4"/>
        <v>-6.087090958905105E-06</v>
      </c>
      <c r="E49"/>
      <c r="F49"/>
      <c r="G49"/>
      <c r="H49"/>
      <c r="I49"/>
    </row>
    <row r="50" spans="1:9" ht="12.75">
      <c r="A50" s="15">
        <v>160</v>
      </c>
      <c r="B50" s="13">
        <f t="shared" si="2"/>
        <v>0.32042026207164526</v>
      </c>
      <c r="C50" s="16">
        <f t="shared" si="3"/>
        <v>0.0006142363246004467</v>
      </c>
      <c r="D50" s="14">
        <f t="shared" si="4"/>
        <v>-5.322343957662482E-06</v>
      </c>
      <c r="E50"/>
      <c r="F50"/>
      <c r="G50"/>
      <c r="H50"/>
      <c r="I50"/>
    </row>
    <row r="51" spans="1:9" ht="12.75">
      <c r="A51" s="15">
        <v>170</v>
      </c>
      <c r="B51" s="13">
        <f t="shared" si="2"/>
        <v>0.31453279678042945</v>
      </c>
      <c r="C51" s="16">
        <f t="shared" si="3"/>
        <v>0.000564332974533276</v>
      </c>
      <c r="D51" s="14">
        <f t="shared" si="4"/>
        <v>-4.676255365873575E-06</v>
      </c>
      <c r="E51"/>
      <c r="F51"/>
      <c r="G51"/>
      <c r="H51"/>
      <c r="I51"/>
    </row>
    <row r="52" spans="1:9" ht="12.75">
      <c r="A52" s="15">
        <v>180</v>
      </c>
      <c r="B52" s="13">
        <f t="shared" si="2"/>
        <v>0.3091137717995124</v>
      </c>
      <c r="C52" s="16">
        <f t="shared" si="3"/>
        <v>0.0005203851008348357</v>
      </c>
      <c r="D52" s="14">
        <f t="shared" si="4"/>
        <v>-4.128125860020043E-06</v>
      </c>
      <c r="E52"/>
      <c r="F52"/>
      <c r="G52"/>
      <c r="H52"/>
      <c r="I52"/>
    </row>
    <row r="53" spans="1:9" ht="12.75">
      <c r="A53" s="15">
        <v>190</v>
      </c>
      <c r="B53" s="13">
        <f t="shared" si="2"/>
        <v>0.3041082328942696</v>
      </c>
      <c r="C53" s="16">
        <f t="shared" si="3"/>
        <v>0.0004815008877162191</v>
      </c>
      <c r="D53" s="14">
        <f t="shared" si="4"/>
        <v>-3.6609715044383876E-06</v>
      </c>
      <c r="E53"/>
      <c r="F53"/>
      <c r="G53"/>
      <c r="H53"/>
      <c r="I53"/>
    </row>
    <row r="54" spans="1:9" ht="12.75">
      <c r="A54" s="15">
        <v>200</v>
      </c>
      <c r="B54" s="13">
        <f t="shared" si="2"/>
        <v>0.29946934943386005</v>
      </c>
      <c r="C54" s="16">
        <f t="shared" si="3"/>
        <v>0.0004469422104665325</v>
      </c>
      <c r="D54" s="14">
        <f t="shared" si="4"/>
        <v>-3.260940778139527E-06</v>
      </c>
      <c r="E54"/>
      <c r="F54"/>
      <c r="G54"/>
      <c r="H54"/>
      <c r="I54"/>
    </row>
    <row r="55" spans="1:9" ht="12.75">
      <c r="A55" s="15">
        <v>210</v>
      </c>
      <c r="B55" s="13">
        <f t="shared" si="2"/>
        <v>0.2951570245812039</v>
      </c>
      <c r="C55" s="16">
        <f t="shared" si="3"/>
        <v>0.0004160961446597419</v>
      </c>
      <c r="D55" s="14">
        <f t="shared" si="4"/>
        <v>-2.9167576438986524E-06</v>
      </c>
      <c r="E55"/>
      <c r="F55"/>
      <c r="G55"/>
      <c r="H55"/>
      <c r="I55"/>
    </row>
    <row r="56" spans="1:9" ht="12.75">
      <c r="A56" s="15">
        <v>220</v>
      </c>
      <c r="B56" s="13">
        <f t="shared" si="2"/>
        <v>0.2911367636422436</v>
      </c>
      <c r="C56" s="16">
        <f t="shared" si="3"/>
        <v>0.0003884517047662191</v>
      </c>
      <c r="D56" s="14">
        <f t="shared" si="4"/>
        <v>-2.6192362464966584E-06</v>
      </c>
      <c r="E56"/>
      <c r="F56"/>
      <c r="G56"/>
      <c r="H56"/>
      <c r="I56"/>
    </row>
    <row r="57" spans="1:9" ht="12.75">
      <c r="A57" s="15">
        <v>230</v>
      </c>
      <c r="B57" s="13">
        <f t="shared" si="2"/>
        <v>0.28737875211283476</v>
      </c>
      <c r="C57" s="16">
        <f t="shared" si="3"/>
        <v>0.0003635810308777638</v>
      </c>
      <c r="D57" s="14">
        <f t="shared" si="4"/>
        <v>-2.360876465164854E-06</v>
      </c>
      <c r="E57"/>
      <c r="F57"/>
      <c r="G57"/>
      <c r="H57"/>
      <c r="I57"/>
    </row>
    <row r="58" spans="1:9" ht="12.75">
      <c r="A58" s="15">
        <v>240</v>
      </c>
      <c r="B58" s="13">
        <f t="shared" si="2"/>
        <v>0.283857102927737</v>
      </c>
      <c r="C58" s="16">
        <f t="shared" si="3"/>
        <v>0.0003411242360724428</v>
      </c>
      <c r="D58" s="14">
        <f t="shared" si="4"/>
        <v>-2.1355346855708605E-06</v>
      </c>
      <c r="E58"/>
      <c r="F58"/>
      <c r="G58"/>
      <c r="H58"/>
      <c r="I58"/>
    </row>
    <row r="59" spans="1:9" ht="12.75">
      <c r="A59" s="15">
        <v>250</v>
      </c>
      <c r="B59" s="13">
        <f t="shared" si="2"/>
        <v>0.28054923989854463</v>
      </c>
      <c r="C59" s="16">
        <f t="shared" si="3"/>
        <v>0.000320777213623973</v>
      </c>
      <c r="D59" s="14">
        <f t="shared" si="4"/>
        <v>-1.9381591474446945E-06</v>
      </c>
      <c r="E59"/>
      <c r="F59"/>
      <c r="G59"/>
      <c r="H59"/>
      <c r="I59"/>
    </row>
    <row r="60" spans="1:9" ht="12.75">
      <c r="A60" s="15">
        <v>260</v>
      </c>
      <c r="B60" s="13">
        <f t="shared" si="2"/>
        <v>0.2774353907802337</v>
      </c>
      <c r="C60" s="16">
        <f t="shared" si="3"/>
        <v>0.0003022818153610084</v>
      </c>
      <c r="D60" s="14">
        <f t="shared" si="4"/>
        <v>-1.7645785361561627E-06</v>
      </c>
      <c r="E60"/>
      <c r="F60"/>
      <c r="G60"/>
      <c r="H60"/>
      <c r="I60"/>
    </row>
    <row r="61" spans="1:9" ht="12.75">
      <c r="A61" s="15">
        <v>270</v>
      </c>
      <c r="B61" s="13">
        <f t="shared" si="2"/>
        <v>0.2744981687395175</v>
      </c>
      <c r="C61" s="16">
        <f t="shared" si="3"/>
        <v>0.000285417921406731</v>
      </c>
      <c r="D61" s="14">
        <f t="shared" si="4"/>
        <v>-1.6113335252201624E-06</v>
      </c>
      <c r="E61"/>
      <c r="F61"/>
      <c r="G61"/>
      <c r="H61"/>
      <c r="I61"/>
    </row>
    <row r="62" spans="1:9" ht="12.75">
      <c r="A62" s="15">
        <v>280</v>
      </c>
      <c r="B62" s="13">
        <f t="shared" si="2"/>
        <v>0.2717222253066342</v>
      </c>
      <c r="C62" s="16">
        <f t="shared" si="3"/>
        <v>0.00026999701673881244</v>
      </c>
      <c r="D62" s="14">
        <f t="shared" si="4"/>
        <v>-1.475542554100266E-06</v>
      </c>
      <c r="E62"/>
      <c r="F62"/>
      <c r="G62"/>
      <c r="H62"/>
      <c r="I62"/>
    </row>
    <row r="63" spans="1:9" ht="12.75">
      <c r="A63" s="15">
        <v>290</v>
      </c>
      <c r="B63" s="13">
        <f t="shared" si="2"/>
        <v>0.26909396132913227</v>
      </c>
      <c r="C63" s="16">
        <f t="shared" si="3"/>
        <v>0.0002558569690699827</v>
      </c>
      <c r="D63" s="14">
        <f t="shared" si="4"/>
        <v>-1.3547947257611103E-06</v>
      </c>
      <c r="E63"/>
      <c r="F63"/>
      <c r="G63"/>
      <c r="H63"/>
      <c r="I63"/>
    </row>
    <row r="64" spans="1:9" ht="12.75">
      <c r="A64" s="15">
        <v>300</v>
      </c>
      <c r="B64" s="13">
        <f t="shared" si="2"/>
        <v>0.26660128517006915</v>
      </c>
      <c r="C64" s="16">
        <f t="shared" si="3"/>
        <v>0.00024285776640632978</v>
      </c>
      <c r="D64" s="14">
        <f t="shared" si="4"/>
        <v>-1.2470641311610245E-06</v>
      </c>
      <c r="E64"/>
      <c r="F64"/>
      <c r="G64"/>
      <c r="H64"/>
      <c r="I64"/>
    </row>
    <row r="65" spans="1:9" ht="12.75">
      <c r="A65" s="15">
        <v>310</v>
      </c>
      <c r="B65" s="13">
        <f t="shared" si="2"/>
        <v>0.26423340954564034</v>
      </c>
      <c r="C65" s="16">
        <f t="shared" si="3"/>
        <v>0.00023087802342331123</v>
      </c>
      <c r="D65" s="14">
        <f t="shared" si="4"/>
        <v>-1.1506410974437387E-06</v>
      </c>
      <c r="E65"/>
      <c r="F65"/>
      <c r="G65"/>
      <c r="H65"/>
      <c r="I65"/>
    </row>
    <row r="66" spans="1:9" ht="12.75">
      <c r="A66" s="15">
        <v>320</v>
      </c>
      <c r="B66" s="13">
        <f t="shared" si="2"/>
        <v>0.2619806800976343</v>
      </c>
      <c r="C66" s="16">
        <f t="shared" si="3"/>
        <v>0.00021981210584106543</v>
      </c>
      <c r="D66" s="14">
        <f t="shared" si="4"/>
        <v>-1.0640768189512077E-06</v>
      </c>
      <c r="E66"/>
      <c r="F66"/>
      <c r="G66"/>
      <c r="H66"/>
      <c r="I66"/>
    </row>
    <row r="67" spans="1:9" ht="12.75">
      <c r="A67" s="15">
        <v>330</v>
      </c>
      <c r="B67" s="13">
        <f t="shared" si="2"/>
        <v>0.2598344301407427</v>
      </c>
      <c r="C67" s="16">
        <f t="shared" si="3"/>
        <v>0.00020956775341779497</v>
      </c>
      <c r="D67" s="14">
        <f t="shared" si="4"/>
        <v>-9.86138594319251E-07</v>
      </c>
      <c r="E67"/>
      <c r="F67"/>
      <c r="G67"/>
      <c r="H67"/>
      <c r="I67"/>
    </row>
    <row r="68" spans="1:9" ht="12.75">
      <c r="A68" s="15">
        <v>340</v>
      </c>
      <c r="B68" s="13">
        <f t="shared" si="2"/>
        <v>0.25778685709035276</v>
      </c>
      <c r="C68" s="16">
        <f t="shared" si="3"/>
        <v>0.00020006410682338506</v>
      </c>
      <c r="D68" s="14">
        <f t="shared" si="4"/>
        <v>-9.157734932287897E-07</v>
      </c>
      <c r="E68"/>
      <c r="F68"/>
      <c r="G68"/>
      <c r="H68"/>
      <c r="I68"/>
    </row>
    <row r="69" spans="1:9" ht="12.75">
      <c r="A69" s="15">
        <v>350</v>
      </c>
      <c r="B69" s="13">
        <f t="shared" si="2"/>
        <v>0.2558309169233113</v>
      </c>
      <c r="C69" s="16">
        <f t="shared" si="3"/>
        <v>0.0001912300629781232</v>
      </c>
      <c r="D69" s="14">
        <f t="shared" si="4"/>
        <v>-8.520787452699645E-07</v>
      </c>
      <c r="E69"/>
      <c r="F69"/>
      <c r="G69"/>
      <c r="H69"/>
      <c r="I69"/>
    </row>
    <row r="70" spans="1:9" ht="12.75">
      <c r="A70" s="15">
        <v>360</v>
      </c>
      <c r="B70" s="13">
        <f t="shared" si="2"/>
        <v>0.2539602336993938</v>
      </c>
      <c r="C70" s="16">
        <f t="shared" si="3"/>
        <v>0.00018300289861441168</v>
      </c>
      <c r="D70" s="14">
        <f t="shared" si="4"/>
        <v>-7.942775086282142E-07</v>
      </c>
      <c r="E70"/>
      <c r="F70"/>
      <c r="G70"/>
      <c r="H70"/>
      <c r="I70"/>
    </row>
    <row r="71" spans="1:9" ht="12.75">
      <c r="A71" s="15">
        <v>370</v>
      </c>
      <c r="B71" s="13">
        <f t="shared" si="2"/>
        <v>0.2521690217115569</v>
      </c>
      <c r="C71" s="16">
        <f t="shared" si="3"/>
        <v>0.00017532711376131184</v>
      </c>
      <c r="D71" s="14">
        <f t="shared" si="4"/>
        <v>-7.41698960650507E-07</v>
      </c>
      <c r="E71"/>
      <c r="F71"/>
      <c r="G71"/>
      <c r="H71"/>
      <c r="I71"/>
    </row>
    <row r="72" spans="1:9" ht="12.75">
      <c r="A72" s="15">
        <v>380</v>
      </c>
      <c r="B72" s="13">
        <f t="shared" si="2"/>
        <v>0.2504520182670814</v>
      </c>
      <c r="C72" s="16">
        <f t="shared" si="3"/>
        <v>0.00016815345627757737</v>
      </c>
      <c r="D72" s="14">
        <f t="shared" si="4"/>
        <v>-6.937618738894111E-07</v>
      </c>
      <c r="E72"/>
      <c r="F72"/>
      <c r="G72"/>
      <c r="H72"/>
      <c r="I72"/>
    </row>
    <row r="73" spans="1:9" ht="12.75">
      <c r="A73" s="15">
        <v>390</v>
      </c>
      <c r="B73" s="13">
        <f t="shared" si="2"/>
        <v>0.2488044254516964</v>
      </c>
      <c r="C73" s="16">
        <f t="shared" si="3"/>
        <v>0.00016143809602282697</v>
      </c>
      <c r="D73" s="14">
        <f t="shared" si="4"/>
        <v>-6.499610141273494E-07</v>
      </c>
      <c r="E73"/>
      <c r="F73"/>
      <c r="G73"/>
      <c r="H73"/>
      <c r="I73"/>
    </row>
    <row r="74" spans="1:9" ht="12.75">
      <c r="A74" s="15">
        <v>400</v>
      </c>
      <c r="B74" s="13">
        <f t="shared" si="2"/>
        <v>0.2472218595120969</v>
      </c>
      <c r="C74" s="16">
        <f t="shared" si="3"/>
        <v>0.00015514192318763164</v>
      </c>
      <c r="D74" s="14">
        <f t="shared" si="4"/>
        <v>-6.09855832156E-07</v>
      </c>
      <c r="E74"/>
      <c r="F74"/>
      <c r="G74"/>
      <c r="H74"/>
      <c r="I74"/>
    </row>
    <row r="75" spans="1:9" ht="12.75">
      <c r="A75" s="15">
        <v>410</v>
      </c>
      <c r="B75" s="13">
        <f t="shared" si="2"/>
        <v>0.24570030672252538</v>
      </c>
      <c r="C75" s="16">
        <f t="shared" si="3"/>
        <v>0.0001492299500335749</v>
      </c>
      <c r="D75" s="14">
        <f t="shared" si="4"/>
        <v>-5.730610272207007E-07</v>
      </c>
      <c r="E75"/>
      <c r="F75"/>
      <c r="G75"/>
      <c r="H75"/>
      <c r="I75"/>
    </row>
    <row r="76" spans="1:9" ht="12.75">
      <c r="A76" s="15">
        <v>420</v>
      </c>
      <c r="B76" s="13">
        <f t="shared" si="2"/>
        <v>0.2442360847889472</v>
      </c>
      <c r="C76" s="16">
        <f t="shared" si="3"/>
        <v>0.0001436707990810195</v>
      </c>
      <c r="D76" s="14">
        <f t="shared" si="4"/>
        <v>-5.39238643578935E-07</v>
      </c>
      <c r="E76"/>
      <c r="F76"/>
      <c r="G76"/>
      <c r="H76"/>
      <c r="I76"/>
    </row>
    <row r="77" spans="1:9" ht="12.75">
      <c r="A77" s="15">
        <v>430</v>
      </c>
      <c r="B77" s="13">
        <f t="shared" si="2"/>
        <v>0.24282580899820988</v>
      </c>
      <c r="C77" s="16">
        <f t="shared" si="3"/>
        <v>0.0001384362638250663</v>
      </c>
      <c r="D77" s="14">
        <f t="shared" si="4"/>
        <v>-5.080914275995743E-07</v>
      </c>
      <c r="E77"/>
      <c r="F77"/>
      <c r="G77"/>
      <c r="H77"/>
      <c r="I77"/>
    </row>
    <row r="78" spans="1:9" ht="12.75">
      <c r="A78" s="15">
        <v>440</v>
      </c>
      <c r="B78" s="13">
        <f t="shared" si="2"/>
        <v>0.2414663624460655</v>
      </c>
      <c r="C78" s="16">
        <f t="shared" si="3"/>
        <v>0.00013350093051442798</v>
      </c>
      <c r="D78" s="14">
        <f t="shared" si="4"/>
        <v>-4.793572251213496E-07</v>
      </c>
      <c r="E78"/>
      <c r="F78"/>
      <c r="G78"/>
      <c r="H78"/>
      <c r="I78"/>
    </row>
    <row r="79" spans="1:9" ht="12.75">
      <c r="A79" s="15">
        <v>450</v>
      </c>
      <c r="B79" s="13">
        <f t="shared" si="2"/>
        <v>0.24015486978230594</v>
      </c>
      <c r="C79" s="16">
        <f t="shared" si="3"/>
        <v>0.00012884185151491702</v>
      </c>
      <c r="D79" s="14">
        <f t="shared" si="4"/>
        <v>-4.5280424038360333E-07</v>
      </c>
      <c r="E79"/>
      <c r="F79"/>
      <c r="G79"/>
      <c r="H79"/>
      <c r="I79"/>
    </row>
    <row r="80" spans="1:9" ht="12.75">
      <c r="A80" s="15">
        <v>460</v>
      </c>
      <c r="B80" s="13">
        <f t="shared" si="2"/>
        <v>0.2388886739976946</v>
      </c>
      <c r="C80" s="16">
        <f t="shared" si="3"/>
        <v>0.00012443826239391163</v>
      </c>
      <c r="D80" s="14">
        <f t="shared" si="4"/>
        <v>-4.2822701104855466E-07</v>
      </c>
      <c r="E80"/>
      <c r="F80"/>
      <c r="G80"/>
      <c r="H80"/>
      <c r="I80"/>
    </row>
    <row r="81" spans="1:9" ht="12.75">
      <c r="A81" s="15">
        <v>470</v>
      </c>
      <c r="B81" s="13">
        <f t="shared" si="2"/>
        <v>0.2376653158492082</v>
      </c>
      <c r="C81" s="16">
        <f t="shared" si="3"/>
        <v>0.00012027133617907269</v>
      </c>
      <c r="D81" s="14">
        <f t="shared" si="4"/>
        <v>-4.054429804404137E-07</v>
      </c>
      <c r="E81"/>
      <c r="F81"/>
      <c r="G81"/>
      <c r="H81"/>
      <c r="I81"/>
    </row>
    <row r="82" spans="1:9" ht="12.75">
      <c r="A82" s="15">
        <v>480</v>
      </c>
      <c r="B82" s="13">
        <f t="shared" si="2"/>
        <v>0.23648251558000238</v>
      </c>
      <c r="C82" s="16">
        <f t="shared" si="3"/>
        <v>0.00011632396932250248</v>
      </c>
      <c r="D82" s="14">
        <f t="shared" si="4"/>
        <v>-3.842895695220827E-07</v>
      </c>
      <c r="E82"/>
      <c r="F82"/>
      <c r="G82"/>
      <c r="H82"/>
      <c r="I82"/>
    </row>
    <row r="83" spans="1:9" ht="12.75">
      <c r="A83" s="15">
        <v>490</v>
      </c>
      <c r="B83" s="13">
        <f t="shared" si="2"/>
        <v>0.2353381566406315</v>
      </c>
      <c r="C83" s="16">
        <f t="shared" si="3"/>
        <v>0.00011258059478694021</v>
      </c>
      <c r="D83" s="14">
        <f t="shared" si="4"/>
        <v>-3.646216683969402E-07</v>
      </c>
      <c r="E83"/>
      <c r="F83"/>
      <c r="G83"/>
      <c r="H83"/>
      <c r="I83"/>
    </row>
    <row r="84" spans="1:9" ht="12.75">
      <c r="A84" s="15">
        <v>500</v>
      </c>
      <c r="B84" s="13">
        <f t="shared" si="2"/>
        <v>0.2342302711601214</v>
      </c>
      <c r="C84" s="16">
        <f t="shared" si="3"/>
        <v>0.00010902701840035704</v>
      </c>
      <c r="D84" s="14">
        <f t="shared" si="4"/>
        <v>-3.463094811074081E-07</v>
      </c>
      <c r="E84"/>
      <c r="F84"/>
      <c r="G84"/>
      <c r="H84"/>
      <c r="I84"/>
    </row>
    <row r="85" spans="1:9" ht="12.75">
      <c r="A85" s="15">
        <v>510</v>
      </c>
      <c r="B85" s="13">
        <f t="shared" si="2"/>
        <v>0.23315702695091958</v>
      </c>
      <c r="C85" s="16">
        <f t="shared" si="3"/>
        <v>0.0001056502752288252</v>
      </c>
      <c r="D85" s="14">
        <f t="shared" si="4"/>
        <v>-3.2923666886731466E-07</v>
      </c>
      <c r="E85"/>
      <c r="F85"/>
      <c r="G85"/>
      <c r="H85"/>
      <c r="I85"/>
    </row>
    <row r="86" spans="1:9" ht="12.75">
      <c r="A86" s="15">
        <v>520</v>
      </c>
      <c r="B86" s="13">
        <f t="shared" si="2"/>
        <v>0.23211671586166624</v>
      </c>
      <c r="C86" s="16">
        <f t="shared" si="3"/>
        <v>0.00010243850321826258</v>
      </c>
      <c r="D86" s="14">
        <f t="shared" si="4"/>
        <v>-3.132987461331403E-07</v>
      </c>
      <c r="E86"/>
      <c r="F86"/>
      <c r="G86"/>
      <c r="H86"/>
      <c r="I86"/>
    </row>
    <row r="87" spans="1:9" ht="12.75">
      <c r="A87" s="15">
        <v>530</v>
      </c>
      <c r="B87" s="13">
        <f t="shared" si="2"/>
        <v>0.23110774331707762</v>
      </c>
      <c r="C87" s="16">
        <f t="shared" si="3"/>
        <v>9.938083177243225E-05</v>
      </c>
      <c r="D87" s="14">
        <f t="shared" si="4"/>
        <v>-2.984016915027212E-07</v>
      </c>
      <c r="E87"/>
      <c r="F87"/>
      <c r="G87"/>
      <c r="H87"/>
      <c r="I87"/>
    </row>
    <row r="88" spans="1:9" ht="12.75">
      <c r="A88" s="15">
        <v>540</v>
      </c>
      <c r="B88" s="13">
        <f t="shared" si="2"/>
        <v>0.23012861890576572</v>
      </c>
      <c r="C88" s="16">
        <f t="shared" si="3"/>
        <v>9.646728328254542E-05</v>
      </c>
      <c r="D88" s="14">
        <f t="shared" si="4"/>
        <v>-2.8446074165507816E-07</v>
      </c>
      <c r="E88"/>
      <c r="F88"/>
      <c r="G88"/>
      <c r="H88"/>
      <c r="I88"/>
    </row>
    <row r="89" spans="1:9" ht="12.75">
      <c r="A89" s="15">
        <v>550</v>
      </c>
      <c r="B89" s="13">
        <f t="shared" si="2"/>
        <v>0.22917794789516882</v>
      </c>
      <c r="C89" s="16">
        <f t="shared" si="3"/>
        <v>9.368868591523185E-05</v>
      </c>
      <c r="D89" s="14">
        <f aca="true" t="shared" si="5" ref="D89:D152">$G$7*$G$6*($G$4-$G$3)*($G$5)^$G$6*(($G$6-1)*A89^($G$6-2)*(1+($G$5*A89)^$G$6)^(-$G$7-1)+A89^($G$6-1)*(-$G$7-1)*$G$5^($G$6)*$G$6*A89^($G$6-1)*(1+($G$5*A89)^$G$6)^(-$G$7-2))</f>
        <v>-2.7139934167165313E-07</v>
      </c>
      <c r="E89"/>
      <c r="F89"/>
      <c r="G89"/>
      <c r="H89"/>
      <c r="I89"/>
    </row>
    <row r="90" spans="1:9" ht="12.75">
      <c r="A90" s="15">
        <v>560</v>
      </c>
      <c r="B90" s="13">
        <f aca="true" t="shared" si="6" ref="B90:B153">$G$3+($G$4-$G$3)*(1+($G$5*A90)^$G$6)^(-$G$7)</f>
        <v>0.228254423568436</v>
      </c>
      <c r="C90" s="16">
        <f t="shared" si="3"/>
        <v>9.10365962103873E-05</v>
      </c>
      <c r="D90" s="14">
        <f t="shared" si="5"/>
        <v>-2.5914822931416867E-07</v>
      </c>
      <c r="E90"/>
      <c r="F90"/>
      <c r="G90"/>
      <c r="H90"/>
      <c r="I90"/>
    </row>
    <row r="91" spans="1:9" ht="12.75">
      <c r="A91" s="15">
        <v>570</v>
      </c>
      <c r="B91" s="13">
        <f t="shared" si="6"/>
        <v>0.22735682029153792</v>
      </c>
      <c r="C91" s="16">
        <f aca="true" t="shared" si="7" ref="C91:C102">$G$7*$G$6*($G$4-$G$3)*($G$5*A91)^$G$6*(1+($G$5*A91)^$G$6)^(-$G$7-1)/A91</f>
        <v>8.850323024657268E-05</v>
      </c>
      <c r="D91" s="14">
        <f t="shared" si="5"/>
        <v>-2.4764463434344633E-07</v>
      </c>
      <c r="E91"/>
      <c r="F91"/>
      <c r="G91"/>
      <c r="H91"/>
      <c r="I91"/>
    </row>
    <row r="92" spans="1:9" ht="12.75">
      <c r="A92" s="15">
        <v>580</v>
      </c>
      <c r="B92" s="13">
        <f t="shared" si="6"/>
        <v>0.22648398723040128</v>
      </c>
      <c r="C92" s="16">
        <f t="shared" si="7"/>
        <v>8.60814023057638E-05</v>
      </c>
      <c r="D92" s="14">
        <f t="shared" si="5"/>
        <v>-2.3683157687983388E-07</v>
      </c>
      <c r="E92"/>
      <c r="F92"/>
      <c r="G92"/>
      <c r="H92"/>
      <c r="I92"/>
    </row>
    <row r="93" spans="1:9" ht="12.75">
      <c r="A93" s="15">
        <v>590</v>
      </c>
      <c r="B93" s="13">
        <f t="shared" si="6"/>
        <v>0.22563484264779102</v>
      </c>
      <c r="C93" s="16">
        <f t="shared" si="7"/>
        <v>8.376447011672576E-05</v>
      </c>
      <c r="D93" s="14">
        <f t="shared" si="5"/>
        <v>-2.2665725123652667E-07</v>
      </c>
      <c r="E93"/>
      <c r="F93"/>
      <c r="G93"/>
      <c r="H93"/>
      <c r="I93"/>
    </row>
    <row r="94" spans="1:9" ht="12.75">
      <c r="A94" s="15">
        <v>600</v>
      </c>
      <c r="B94" s="13">
        <f t="shared" si="6"/>
        <v>0.22480836871822735</v>
      </c>
      <c r="C94" s="16">
        <f t="shared" si="7"/>
        <v>8.154628588151789E-05</v>
      </c>
      <c r="D94" s="14">
        <f t="shared" si="5"/>
        <v>-2.170744836886286E-07</v>
      </c>
      <c r="E94"/>
      <c r="F94"/>
      <c r="G94"/>
      <c r="H94"/>
      <c r="I94"/>
    </row>
    <row r="95" spans="1:9" ht="12.75">
      <c r="A95" s="15">
        <v>610</v>
      </c>
      <c r="B95" s="13">
        <f t="shared" si="6"/>
        <v>0.22400360680663192</v>
      </c>
      <c r="C95" s="16">
        <f t="shared" si="7"/>
        <v>7.942115239623796E-05</v>
      </c>
      <c r="D95" s="14">
        <f t="shared" si="5"/>
        <v>-2.080402543434862E-07</v>
      </c>
      <c r="E95"/>
      <c r="F95"/>
      <c r="G95"/>
      <c r="H95"/>
      <c r="I95"/>
    </row>
    <row r="96" spans="1:9" ht="12.75">
      <c r="A96" s="15">
        <v>620</v>
      </c>
      <c r="B96" s="13">
        <f t="shared" si="6"/>
        <v>0.22321965316282164</v>
      </c>
      <c r="C96" s="16">
        <f t="shared" si="7"/>
        <v>7.738378366810751E-05</v>
      </c>
      <c r="D96" s="14">
        <f t="shared" si="5"/>
        <v>-1.995152747087156E-07</v>
      </c>
      <c r="E96"/>
      <c r="F96"/>
      <c r="G96"/>
      <c r="H96"/>
      <c r="I96"/>
    </row>
    <row r="97" spans="1:9" ht="12.75">
      <c r="A97" s="15">
        <v>630</v>
      </c>
      <c r="B97" s="13">
        <f t="shared" si="6"/>
        <v>0.22245565498954573</v>
      </c>
      <c r="C97" s="16">
        <f t="shared" si="7"/>
        <v>7.54292695088288E-05</v>
      </c>
      <c r="D97" s="14">
        <f t="shared" si="5"/>
        <v>-1.9146361375987733E-07</v>
      </c>
      <c r="E97"/>
      <c r="F97"/>
      <c r="G97"/>
      <c r="H97"/>
      <c r="I97"/>
    </row>
    <row r="98" spans="1:9" ht="12.75">
      <c r="A98" s="15">
        <v>640</v>
      </c>
      <c r="B98" s="13">
        <f t="shared" si="6"/>
        <v>0.2217108068466221</v>
      </c>
      <c r="C98" s="16">
        <f t="shared" si="7"/>
        <v>7.355304365089729E-05</v>
      </c>
      <c r="D98" s="14">
        <f t="shared" si="5"/>
        <v>-1.838523663281094E-07</v>
      </c>
      <c r="E98"/>
      <c r="F98"/>
      <c r="G98"/>
      <c r="H98"/>
      <c r="I98"/>
    </row>
    <row r="99" spans="1:9" ht="12.75">
      <c r="A99" s="15">
        <v>650</v>
      </c>
      <c r="B99" s="13">
        <f t="shared" si="6"/>
        <v>0.2209843473579673</v>
      </c>
      <c r="C99" s="16">
        <f t="shared" si="7"/>
        <v>7.175085499091731E-05</v>
      </c>
      <c r="D99" s="14">
        <f t="shared" si="5"/>
        <v>-1.766513584902984E-07</v>
      </c>
      <c r="E99"/>
      <c r="F99"/>
      <c r="G99"/>
      <c r="H99"/>
      <c r="I99"/>
    </row>
    <row r="100" spans="1:9" ht="12.75">
      <c r="A100" s="15">
        <v>660</v>
      </c>
      <c r="B100" s="13">
        <f t="shared" si="6"/>
        <v>0.22027555619202072</v>
      </c>
      <c r="C100" s="16">
        <f t="shared" si="7"/>
        <v>7.001874161338338E-05</v>
      </c>
      <c r="D100" s="14">
        <f t="shared" si="5"/>
        <v>-1.6983288537633315E-07</v>
      </c>
      <c r="E100"/>
      <c r="F100"/>
      <c r="G100"/>
      <c r="H100"/>
      <c r="I100"/>
    </row>
    <row r="101" spans="1:9" ht="12.75">
      <c r="A101" s="15">
        <v>670</v>
      </c>
      <c r="B101" s="13">
        <f t="shared" si="6"/>
        <v>0.21958375128931157</v>
      </c>
      <c r="C101" s="16">
        <f t="shared" si="7"/>
        <v>6.835300729104974E-05</v>
      </c>
      <c r="D101" s="14">
        <f t="shared" si="5"/>
        <v>-1.6337147743067303E-07</v>
      </c>
      <c r="E101"/>
      <c r="F101"/>
      <c r="G101"/>
      <c r="H101"/>
      <c r="I101"/>
    </row>
    <row r="102" spans="1:9" ht="12.75">
      <c r="A102" s="15">
        <v>680</v>
      </c>
      <c r="B102" s="13">
        <f t="shared" si="6"/>
        <v>0.21890828631376494</v>
      </c>
      <c r="C102" s="16">
        <f t="shared" si="7"/>
        <v>6.675020019491118E-05</v>
      </c>
      <c r="D102" s="14">
        <f t="shared" si="5"/>
        <v>-1.5724369169654586E-07</v>
      </c>
      <c r="E102"/>
      <c r="F102"/>
      <c r="G102"/>
      <c r="H102"/>
      <c r="I102"/>
    </row>
    <row r="103" spans="1:9" ht="12.75">
      <c r="A103" s="15">
        <v>690</v>
      </c>
      <c r="B103" s="13">
        <f t="shared" si="6"/>
        <v>0.21824854830685175</v>
      </c>
      <c r="C103" s="16">
        <f aca="true" t="shared" si="8" ref="C103:C166">$G$7*$G$6*($G$4-$G$3)*($G$5*A103)^$G$6*(1+($G$5*A103)^$G$6)^(-$G$7-1)/A103</f>
        <v>6.520709357880727E-05</v>
      </c>
      <c r="D103" s="14">
        <f t="shared" si="5"/>
        <v>-1.5142792514490245E-07</v>
      </c>
      <c r="E103"/>
      <c r="F103"/>
      <c r="G103"/>
      <c r="H103"/>
      <c r="I103"/>
    </row>
    <row r="104" spans="1:9" ht="12.75">
      <c r="A104" s="15">
        <v>700</v>
      </c>
      <c r="B104" s="13">
        <f t="shared" si="6"/>
        <v>0.21760395552589323</v>
      </c>
      <c r="C104" s="16">
        <f t="shared" si="8"/>
        <v>6.372066823144821E-05</v>
      </c>
      <c r="D104" s="14">
        <f t="shared" si="5"/>
        <v>-1.4590424745902262E-07</v>
      </c>
      <c r="E104"/>
      <c r="F104"/>
      <c r="G104"/>
      <c r="H104"/>
      <c r="I104"/>
    </row>
    <row r="105" spans="1:9" ht="12.75">
      <c r="A105" s="15">
        <v>710</v>
      </c>
      <c r="B105" s="13">
        <f t="shared" si="6"/>
        <v>0.2169739554497801</v>
      </c>
      <c r="C105" s="16">
        <f t="shared" si="8"/>
        <v>6.228809651284064E-05</v>
      </c>
      <c r="D105" s="14">
        <f t="shared" si="5"/>
        <v>-1.4065425101930594E-07</v>
      </c>
      <c r="E105"/>
      <c r="F105"/>
      <c r="G105"/>
      <c r="H105"/>
      <c r="I105"/>
    </row>
    <row r="106" spans="1:9" ht="12.75">
      <c r="A106" s="15">
        <v>720</v>
      </c>
      <c r="B106" s="13">
        <f t="shared" si="6"/>
        <v>0.21635802293708783</v>
      </c>
      <c r="C106" s="16">
        <f t="shared" si="8"/>
        <v>6.090672781317423E-05</v>
      </c>
      <c r="D106" s="14">
        <f t="shared" si="5"/>
        <v>-1.3566091611977207E-07</v>
      </c>
      <c r="E106"/>
      <c r="F106"/>
      <c r="G106"/>
      <c r="H106"/>
      <c r="I106"/>
    </row>
    <row r="107" spans="1:9" ht="12.75">
      <c r="A107" s="15">
        <v>730</v>
      </c>
      <c r="B107" s="13">
        <f t="shared" si="6"/>
        <v>0.21575565852309653</v>
      </c>
      <c r="C107" s="16">
        <f t="shared" si="8"/>
        <v>5.957407529065134E-05</v>
      </c>
      <c r="D107" s="14">
        <f t="shared" si="5"/>
        <v>-1.3090848969511375E-07</v>
      </c>
      <c r="E107"/>
      <c r="F107"/>
      <c r="G107"/>
      <c r="H107"/>
      <c r="I107"/>
    </row>
    <row r="108" spans="1:9" ht="12.75">
      <c r="A108" s="15">
        <v>740</v>
      </c>
      <c r="B108" s="13">
        <f t="shared" si="6"/>
        <v>0.21516638684357392</v>
      </c>
      <c r="C108" s="16">
        <f t="shared" si="8"/>
        <v>5.828780376085438E-05</v>
      </c>
      <c r="D108" s="14">
        <f t="shared" si="5"/>
        <v>-1.263823760507344E-07</v>
      </c>
      <c r="E108"/>
      <c r="F108"/>
      <c r="G108"/>
      <c r="H108"/>
      <c r="I108"/>
    </row>
    <row r="109" spans="1:9" ht="12.75">
      <c r="A109" s="15">
        <v>750</v>
      </c>
      <c r="B109" s="13">
        <f t="shared" si="6"/>
        <v>0.214589755174385</v>
      </c>
      <c r="C109" s="16">
        <f t="shared" si="8"/>
        <v>5.7045718624381275E-05</v>
      </c>
      <c r="D109" s="14">
        <f t="shared" si="5"/>
        <v>-1.2206903827297425E-07</v>
      </c>
      <c r="E109"/>
      <c r="F109"/>
      <c r="G109"/>
      <c r="H109"/>
      <c r="I109"/>
    </row>
    <row r="110" spans="1:9" ht="12.75">
      <c r="A110" s="15">
        <v>760</v>
      </c>
      <c r="B110" s="13">
        <f t="shared" si="6"/>
        <v>0.21402533207705876</v>
      </c>
      <c r="C110" s="16">
        <f t="shared" si="8"/>
        <v>5.58457557318814E-05</v>
      </c>
      <c r="D110" s="14">
        <f t="shared" si="5"/>
        <v>-1.1795590915689646E-07</v>
      </c>
      <c r="E110"/>
      <c r="F110"/>
      <c r="G110"/>
      <c r="H110"/>
      <c r="I110"/>
    </row>
    <row r="111" spans="1:9" ht="12.75">
      <c r="A111" s="15">
        <v>770</v>
      </c>
      <c r="B111" s="13">
        <f t="shared" si="6"/>
        <v>0.21347270614139674</v>
      </c>
      <c r="C111" s="16">
        <f t="shared" si="8"/>
        <v>5.468597209654536E-05</v>
      </c>
      <c r="D111" s="14">
        <f t="shared" si="5"/>
        <v>-1.1403131062809977E-07</v>
      </c>
      <c r="E111"/>
      <c r="F111"/>
      <c r="G111"/>
      <c r="H111"/>
      <c r="I111"/>
    </row>
    <row r="112" spans="1:9" ht="12.75">
      <c r="A112" s="15">
        <v>780</v>
      </c>
      <c r="B112" s="13">
        <f t="shared" si="6"/>
        <v>0.21293148481705754</v>
      </c>
      <c r="C112" s="16">
        <f t="shared" si="8"/>
        <v>5.356453737371136E-05</v>
      </c>
      <c r="D112" s="14">
        <f t="shared" si="5"/>
        <v>-1.1028438075600749E-07</v>
      </c>
      <c r="E112"/>
      <c r="F112"/>
      <c r="G112"/>
      <c r="H112"/>
      <c r="I112"/>
    </row>
    <row r="113" spans="1:9" ht="12.75">
      <c r="A113" s="15">
        <v>790</v>
      </c>
      <c r="B113" s="13">
        <f t="shared" si="6"/>
        <v>0.2124012933268124</v>
      </c>
      <c r="C113" s="16">
        <f t="shared" si="8"/>
        <v>5.247972603574418E-05</v>
      </c>
      <c r="D113" s="14">
        <f t="shared" si="5"/>
        <v>-1.0670500756153324E-07</v>
      </c>
      <c r="E113"/>
      <c r="F113"/>
      <c r="G113"/>
      <c r="H113"/>
      <c r="I113"/>
    </row>
    <row r="114" spans="1:9" ht="12.75">
      <c r="A114" s="15">
        <v>800</v>
      </c>
      <c r="B114" s="13">
        <f t="shared" si="6"/>
        <v>0.21188177365484684</v>
      </c>
      <c r="C114" s="16">
        <f t="shared" si="8"/>
        <v>5.142991017783805E-05</v>
      </c>
      <c r="D114" s="14">
        <f t="shared" si="5"/>
        <v>-1.0328376891405617E-07</v>
      </c>
      <c r="E114"/>
      <c r="F114"/>
      <c r="G114"/>
      <c r="H114"/>
      <c r="I114"/>
    </row>
    <row r="115" spans="1:9" ht="12.75">
      <c r="A115" s="15">
        <v>810</v>
      </c>
      <c r="B115" s="13">
        <f t="shared" si="6"/>
        <v>0.21137258360409256</v>
      </c>
      <c r="C115" s="16">
        <f t="shared" si="8"/>
        <v>5.041355289703649E-05</v>
      </c>
      <c r="D115" s="14">
        <f t="shared" si="5"/>
        <v>-1.0001187789312692E-07</v>
      </c>
      <c r="E115"/>
      <c r="F115"/>
      <c r="G115"/>
      <c r="H115"/>
      <c r="I115"/>
    </row>
    <row r="116" spans="1:9" ht="12.75">
      <c r="A116" s="15">
        <v>820</v>
      </c>
      <c r="B116" s="13">
        <f t="shared" si="6"/>
        <v>0.21087339591712095</v>
      </c>
      <c r="C116" s="16">
        <f t="shared" si="8"/>
        <v>4.942920219264692E-05</v>
      </c>
      <c r="D116" s="14">
        <f t="shared" si="5"/>
        <v>-9.688113306079236E-08</v>
      </c>
      <c r="E116"/>
      <c r="F116"/>
      <c r="G116"/>
      <c r="H116"/>
      <c r="I116"/>
    </row>
    <row r="117" spans="1:9" ht="12.75">
      <c r="A117" s="15">
        <v>830</v>
      </c>
      <c r="B117" s="13">
        <f t="shared" si="6"/>
        <v>0.21038389745562214</v>
      </c>
      <c r="C117" s="16">
        <f t="shared" si="8"/>
        <v>4.8475485341454356E-05</v>
      </c>
      <c r="D117" s="14">
        <f t="shared" si="5"/>
        <v>-9.388387315226202E-08</v>
      </c>
      <c r="E117"/>
      <c r="F117"/>
      <c r="G117"/>
      <c r="H117"/>
      <c r="I117"/>
    </row>
    <row r="118" spans="1:4" ht="12.75">
      <c r="A118" s="15">
        <v>840</v>
      </c>
      <c r="B118" s="13">
        <f t="shared" si="6"/>
        <v>0.20990378843393415</v>
      </c>
      <c r="C118" s="16">
        <f t="shared" si="8"/>
        <v>4.755110370578209E-05</v>
      </c>
      <c r="D118" s="14">
        <f t="shared" si="5"/>
        <v>-9.101293574695427E-08</v>
      </c>
    </row>
    <row r="119" spans="1:4" ht="12.75">
      <c r="A119" s="15">
        <v>850</v>
      </c>
      <c r="B119" s="13">
        <f t="shared" si="6"/>
        <v>0.20943278170248641</v>
      </c>
      <c r="C119" s="16">
        <f t="shared" si="8"/>
        <v>4.665482793658389E-05</v>
      </c>
      <c r="D119" s="14">
        <f t="shared" si="5"/>
        <v>-8.826161952974202E-08</v>
      </c>
    </row>
    <row r="120" spans="1:4" ht="12.75">
      <c r="A120" s="15">
        <v>860</v>
      </c>
      <c r="B120" s="13">
        <f t="shared" si="6"/>
        <v>0.20897060207738125</v>
      </c>
      <c r="C120" s="16">
        <f t="shared" si="8"/>
        <v>4.57854935374399E-05</v>
      </c>
      <c r="D120" s="14">
        <f t="shared" si="5"/>
        <v>-8.562364979433229E-08</v>
      </c>
    </row>
    <row r="121" spans="1:4" ht="12.75">
      <c r="A121" s="15">
        <v>870</v>
      </c>
      <c r="B121" s="13">
        <f t="shared" si="6"/>
        <v>0.20851698571265992</v>
      </c>
      <c r="C121" s="16">
        <f t="shared" si="8"/>
        <v>4.494199675861693E-05</v>
      </c>
      <c r="D121" s="14">
        <f t="shared" si="5"/>
        <v>-8.309314687787396E-08</v>
      </c>
    </row>
    <row r="122" spans="1:4" ht="12.75">
      <c r="A122" s="15">
        <v>880</v>
      </c>
      <c r="B122" s="13">
        <f t="shared" si="6"/>
        <v>0.20807167951209565</v>
      </c>
      <c r="C122" s="16">
        <f t="shared" si="8"/>
        <v>4.412329079329846E-05</v>
      </c>
      <c r="D122" s="14">
        <f t="shared" si="5"/>
        <v>-8.066459724872631E-08</v>
      </c>
    </row>
    <row r="123" spans="1:4" ht="12.75">
      <c r="A123" s="15">
        <v>890</v>
      </c>
      <c r="B123" s="13">
        <f t="shared" si="6"/>
        <v>0.20763444057761982</v>
      </c>
      <c r="C123" s="16">
        <f t="shared" si="8"/>
        <v>4.332838225071975E-05</v>
      </c>
      <c r="D123" s="14">
        <f t="shared" si="5"/>
        <v>-7.833282699837527E-08</v>
      </c>
    </row>
    <row r="124" spans="1:4" ht="12.75">
      <c r="A124" s="15">
        <v>900</v>
      </c>
      <c r="B124" s="13">
        <f t="shared" si="6"/>
        <v>0.2072050356917283</v>
      </c>
      <c r="C124" s="16">
        <f t="shared" si="8"/>
        <v>4.2556327883303086E-05</v>
      </c>
      <c r="D124" s="14">
        <f t="shared" si="5"/>
        <v>-7.609297751423823E-08</v>
      </c>
    </row>
    <row r="125" spans="1:4" ht="12.75">
      <c r="A125" s="15">
        <v>910</v>
      </c>
      <c r="B125" s="13">
        <f t="shared" si="6"/>
        <v>0.2067832408314339</v>
      </c>
      <c r="C125" s="16">
        <f t="shared" si="8"/>
        <v>4.180623154700426E-05</v>
      </c>
      <c r="D125" s="14">
        <f t="shared" si="5"/>
        <v>-7.39404831329384E-08</v>
      </c>
    </row>
    <row r="126" spans="1:4" ht="12.75">
      <c r="A126" s="15">
        <v>920</v>
      </c>
      <c r="B126" s="13">
        <f t="shared" si="6"/>
        <v>0.2063688407115293</v>
      </c>
      <c r="C126" s="16">
        <f t="shared" si="8"/>
        <v>4.107724137598298E-05</v>
      </c>
      <c r="D126" s="14">
        <f t="shared" si="5"/>
        <v>-7.187105059393902E-08</v>
      </c>
    </row>
    <row r="127" spans="1:4" ht="12.75">
      <c r="A127" s="15">
        <v>930</v>
      </c>
      <c r="B127" s="13">
        <f t="shared" si="6"/>
        <v>0.20596162835510312</v>
      </c>
      <c r="C127" s="16">
        <f t="shared" si="8"/>
        <v>4.036854715441673E-05</v>
      </c>
      <c r="D127" s="14">
        <f t="shared" si="5"/>
        <v>-6.988064013146844E-08</v>
      </c>
    </row>
    <row r="128" spans="1:4" ht="12.75">
      <c r="A128" s="15">
        <v>940</v>
      </c>
      <c r="B128" s="13">
        <f t="shared" si="6"/>
        <v>0.2055614046894184</v>
      </c>
      <c r="C128" s="16">
        <f t="shared" si="8"/>
        <v>3.967937786981843E-05</v>
      </c>
      <c r="D128" s="14">
        <f t="shared" si="5"/>
        <v>-6.79654480587629E-08</v>
      </c>
    </row>
    <row r="129" spans="1:4" ht="12.75">
      <c r="A129" s="15">
        <v>950</v>
      </c>
      <c r="B129" s="13">
        <f t="shared" si="6"/>
        <v>0.20516797816541013</v>
      </c>
      <c r="C129" s="16">
        <f t="shared" si="8"/>
        <v>3.900899943360456E-05</v>
      </c>
      <c r="D129" s="14">
        <f t="shared" si="5"/>
        <v>-6.612189071299205E-08</v>
      </c>
    </row>
    <row r="130" spans="1:4" ht="12.75">
      <c r="A130" s="15">
        <v>960</v>
      </c>
      <c r="B130" s="13">
        <f t="shared" si="6"/>
        <v>0.2047811643991957</v>
      </c>
      <c r="C130" s="16">
        <f t="shared" si="8"/>
        <v>3.835671255591021E-05</v>
      </c>
      <c r="D130" s="14">
        <f t="shared" si="5"/>
        <v>-6.434658964202685E-08</v>
      </c>
    </row>
    <row r="131" spans="1:4" ht="12.75">
      <c r="A131" s="15">
        <v>970</v>
      </c>
      <c r="B131" s="13">
        <f t="shared" si="6"/>
        <v>0.2044007858341156</v>
      </c>
      <c r="C131" s="16">
        <f t="shared" si="8"/>
        <v>3.77218507627795E-05</v>
      </c>
      <c r="D131" s="14">
        <f t="shared" si="5"/>
        <v>-6.263635792567828E-08</v>
      </c>
    </row>
    <row r="132" spans="1:4" ht="12.75">
      <c r="A132" s="15">
        <v>980</v>
      </c>
      <c r="B132" s="13">
        <f t="shared" si="6"/>
        <v>0.20402667142193615</v>
      </c>
      <c r="C132" s="16">
        <f t="shared" si="8"/>
        <v>3.7103778544879695E-05</v>
      </c>
      <c r="D132" s="14">
        <f t="shared" si="5"/>
        <v>-6.098818753424718E-08</v>
      </c>
    </row>
    <row r="133" spans="1:4" ht="12.75">
      <c r="A133" s="15">
        <v>990</v>
      </c>
      <c r="B133" s="13">
        <f t="shared" si="6"/>
        <v>0.20365865632194918</v>
      </c>
      <c r="C133" s="16">
        <f t="shared" si="8"/>
        <v>3.6501889627813746E-05</v>
      </c>
      <c r="D133" s="14">
        <f t="shared" si="5"/>
        <v>-5.939923763643505E-08</v>
      </c>
    </row>
    <row r="134" spans="1:4" ht="12.75">
      <c r="A134" s="15">
        <v>1000</v>
      </c>
      <c r="B134" s="13">
        <f t="shared" si="6"/>
        <v>0.2032965816167985</v>
      </c>
      <c r="C134" s="16">
        <f t="shared" si="8"/>
        <v>3.5915605354941736E-05</v>
      </c>
      <c r="D134" s="14">
        <f t="shared" si="5"/>
        <v>-5.786682377686597E-08</v>
      </c>
    </row>
    <row r="135" spans="1:4" ht="12.75">
      <c r="A135" s="15">
        <v>1100</v>
      </c>
      <c r="B135" s="13">
        <f t="shared" si="6"/>
        <v>0.19997133303219636</v>
      </c>
      <c r="C135" s="16">
        <f t="shared" si="8"/>
        <v>3.080069873550429E-05</v>
      </c>
      <c r="D135" s="14">
        <f t="shared" si="5"/>
        <v>-4.5155332508611326E-08</v>
      </c>
    </row>
    <row r="136" spans="1:4" ht="12.75">
      <c r="A136" s="15">
        <v>1200</v>
      </c>
      <c r="B136" s="13">
        <f t="shared" si="6"/>
        <v>0.19710056741978882</v>
      </c>
      <c r="C136" s="16">
        <f t="shared" si="8"/>
        <v>2.6766938867289052E-05</v>
      </c>
      <c r="D136" s="14">
        <f t="shared" si="5"/>
        <v>-3.599680810743422E-08</v>
      </c>
    </row>
    <row r="137" spans="1:4" ht="12.75">
      <c r="A137" s="15">
        <v>1300</v>
      </c>
      <c r="B137" s="13">
        <f t="shared" si="6"/>
        <v>0.19459173418383974</v>
      </c>
      <c r="C137" s="16">
        <f t="shared" si="8"/>
        <v>2.352253159307249E-05</v>
      </c>
      <c r="D137" s="14">
        <f t="shared" si="5"/>
        <v>-2.9216529288778223E-08</v>
      </c>
    </row>
    <row r="138" spans="1:4" ht="12.75">
      <c r="A138" s="15">
        <v>1400</v>
      </c>
      <c r="B138" s="13">
        <f t="shared" si="6"/>
        <v>0.19237642573715094</v>
      </c>
      <c r="C138" s="16">
        <f t="shared" si="8"/>
        <v>2.0869115145321984E-05</v>
      </c>
      <c r="D138" s="14">
        <f t="shared" si="5"/>
        <v>-2.4080096005372735E-08</v>
      </c>
    </row>
    <row r="139" spans="1:4" ht="12.75">
      <c r="A139" s="15">
        <v>1500</v>
      </c>
      <c r="B139" s="13">
        <f t="shared" si="6"/>
        <v>0.1904028849858927</v>
      </c>
      <c r="C139" s="16">
        <f t="shared" si="8"/>
        <v>1.8667758264587512E-05</v>
      </c>
      <c r="D139" s="14">
        <f t="shared" si="5"/>
        <v>-2.0111384684352184E-08</v>
      </c>
    </row>
    <row r="140" spans="1:4" ht="12.75">
      <c r="A140" s="15">
        <v>1600</v>
      </c>
      <c r="B140" s="13">
        <f t="shared" si="6"/>
        <v>0.1886311617814121</v>
      </c>
      <c r="C140" s="16">
        <f t="shared" si="8"/>
        <v>1.6818636446994584E-05</v>
      </c>
      <c r="D140" s="14">
        <f t="shared" si="5"/>
        <v>-1.6991960577706266E-08</v>
      </c>
    </row>
    <row r="141" spans="1:4" ht="12.75">
      <c r="A141" s="15">
        <v>1700</v>
      </c>
      <c r="B141" s="13">
        <f t="shared" si="6"/>
        <v>0.1870298809614606</v>
      </c>
      <c r="C141" s="16">
        <f t="shared" si="8"/>
        <v>1.5248419867888235E-05</v>
      </c>
      <c r="D141" s="14">
        <f t="shared" si="5"/>
        <v>-1.4503037671845177E-08</v>
      </c>
    </row>
    <row r="142" spans="1:4" ht="12.75">
      <c r="A142" s="15">
        <v>1800</v>
      </c>
      <c r="B142" s="13">
        <f t="shared" si="6"/>
        <v>0.1855740259151661</v>
      </c>
      <c r="C142" s="16">
        <f t="shared" si="8"/>
        <v>1.3902189483312845E-05</v>
      </c>
      <c r="D142" s="14">
        <f t="shared" si="5"/>
        <v>-1.249071366483654E-08</v>
      </c>
    </row>
    <row r="143" spans="1:4" ht="12.75">
      <c r="A143" s="15">
        <v>1900</v>
      </c>
      <c r="B143" s="13">
        <f t="shared" si="6"/>
        <v>0.1842433818485735</v>
      </c>
      <c r="C143" s="16">
        <f t="shared" si="8"/>
        <v>1.2738107260794079E-05</v>
      </c>
      <c r="D143" s="14">
        <f t="shared" si="5"/>
        <v>-1.0844456784286063E-08</v>
      </c>
    </row>
    <row r="144" spans="1:4" ht="12.75">
      <c r="A144" s="15">
        <v>2000</v>
      </c>
      <c r="B144" s="13">
        <f t="shared" si="6"/>
        <v>0.18302141917290488</v>
      </c>
      <c r="C144" s="16">
        <f t="shared" si="8"/>
        <v>1.1723813899035378E-05</v>
      </c>
      <c r="D144" s="14">
        <f t="shared" si="5"/>
        <v>-9.483406097947939E-09</v>
      </c>
    </row>
    <row r="145" spans="1:4" ht="12.75">
      <c r="A145" s="15">
        <v>2100</v>
      </c>
      <c r="B145" s="13">
        <f t="shared" si="6"/>
        <v>0.18189447750970653</v>
      </c>
      <c r="C145" s="16">
        <f t="shared" si="8"/>
        <v>1.0833939924735416E-05</v>
      </c>
      <c r="D145" s="14">
        <f t="shared" si="5"/>
        <v>-8.34742303738716E-09</v>
      </c>
    </row>
    <row r="146" spans="1:4" ht="12.75">
      <c r="A146" s="15">
        <v>2200</v>
      </c>
      <c r="B146" s="13">
        <f t="shared" si="6"/>
        <v>0.180851159365589</v>
      </c>
      <c r="C146" s="16">
        <f t="shared" si="8"/>
        <v>1.0048351905667219E-05</v>
      </c>
      <c r="D146" s="14">
        <f t="shared" si="5"/>
        <v>-7.391112284721199E-09</v>
      </c>
    </row>
    <row r="147" spans="1:4" ht="12.75">
      <c r="A147" s="15">
        <v>2300</v>
      </c>
      <c r="B147" s="13">
        <f t="shared" si="6"/>
        <v>0.17988187280784346</v>
      </c>
      <c r="C147" s="16">
        <f t="shared" si="8"/>
        <v>9.350894633512845E-06</v>
      </c>
      <c r="D147" s="14">
        <f t="shared" si="5"/>
        <v>-6.579744475672251E-09</v>
      </c>
    </row>
    <row r="148" spans="1:4" ht="12.75">
      <c r="A148" s="15">
        <v>2400</v>
      </c>
      <c r="B148" s="13">
        <f t="shared" si="6"/>
        <v>0.17897848182752105</v>
      </c>
      <c r="C148" s="16">
        <f t="shared" si="8"/>
        <v>8.728474503102417E-06</v>
      </c>
      <c r="D148" s="14">
        <f t="shared" si="5"/>
        <v>-5.886424152957712E-09</v>
      </c>
    </row>
    <row r="149" spans="1:4" ht="12.75">
      <c r="A149" s="15">
        <v>2500</v>
      </c>
      <c r="B149" s="13">
        <f t="shared" si="6"/>
        <v>0.17813403572879372</v>
      </c>
      <c r="C149" s="16">
        <f t="shared" si="8"/>
        <v>8.170381784119923E-06</v>
      </c>
      <c r="D149" s="14">
        <f t="shared" si="5"/>
        <v>-5.2900895156673245E-09</v>
      </c>
    </row>
    <row r="150" spans="1:4" ht="12.75">
      <c r="A150" s="15">
        <v>2600</v>
      </c>
      <c r="B150" s="13">
        <f t="shared" si="6"/>
        <v>0.17734255732267554</v>
      </c>
      <c r="C150" s="16">
        <f t="shared" si="8"/>
        <v>7.667782856966311E-06</v>
      </c>
      <c r="D150" s="14">
        <f t="shared" si="5"/>
        <v>-4.774077968676749E-09</v>
      </c>
    </row>
    <row r="151" spans="1:4" ht="12.75">
      <c r="A151" s="15">
        <v>2700</v>
      </c>
      <c r="B151" s="13">
        <f t="shared" si="6"/>
        <v>0.17659887543653502</v>
      </c>
      <c r="C151" s="16">
        <f t="shared" si="8"/>
        <v>7.213335155108609E-06</v>
      </c>
      <c r="D151" s="14">
        <f t="shared" si="5"/>
        <v>-4.325082973906809E-09</v>
      </c>
    </row>
    <row r="152" spans="1:4" ht="12.75">
      <c r="A152" s="15">
        <v>2800</v>
      </c>
      <c r="B152" s="13">
        <f t="shared" si="6"/>
        <v>0.17589849121162987</v>
      </c>
      <c r="C152" s="16">
        <f t="shared" si="8"/>
        <v>6.800891892999984E-06</v>
      </c>
      <c r="D152" s="14">
        <f t="shared" si="5"/>
        <v>-3.9323856694442466E-09</v>
      </c>
    </row>
    <row r="153" spans="1:4" ht="12.75">
      <c r="A153" s="15">
        <v>2900</v>
      </c>
      <c r="B153" s="13">
        <f t="shared" si="6"/>
        <v>0.17523747043945018</v>
      </c>
      <c r="C153" s="16">
        <f t="shared" si="8"/>
        <v>6.425273307697627E-06</v>
      </c>
      <c r="D153" s="14">
        <f aca="true" t="shared" si="9" ref="D153:D184">$G$7*$G$6*($G$4-$G$3)*($G$5)^$G$6*(($G$6-1)*A153^($G$6-2)*(1+($G$5*A153)^$G$6)^(-$G$7-1)+A153^($G$6-1)*(-$G$7-1)*$G$5^($G$6)*$G$6*A153^($G$6-1)*(1+($G$5*A153)^$G$6)^(-$G$7-2))</f>
        <v>-3.5872821473771632E-09</v>
      </c>
    </row>
    <row r="154" spans="1:4" ht="12.75">
      <c r="A154" s="15">
        <v>3000</v>
      </c>
      <c r="B154" s="13">
        <f aca="true" t="shared" si="10" ref="B154:B184">$G$3+($G$4-$G$3)*(1+($G$5*A154)^$G$6)^(-$G$7)</f>
        <v>0.17461235616454812</v>
      </c>
      <c r="C154" s="16">
        <f t="shared" si="8"/>
        <v>6.082087739692685E-06</v>
      </c>
      <c r="D154" s="14">
        <f t="shared" si="9"/>
        <v>-3.2826518704490374E-09</v>
      </c>
    </row>
    <row r="155" spans="1:4" ht="12.75">
      <c r="A155" s="15">
        <v>3100</v>
      </c>
      <c r="B155" s="13">
        <f t="shared" si="10"/>
        <v>0.17402009720648334</v>
      </c>
      <c r="C155" s="16">
        <f t="shared" si="8"/>
        <v>5.767590455506794E-06</v>
      </c>
      <c r="D155" s="14">
        <f t="shared" si="9"/>
        <v>-3.0126291259542255E-09</v>
      </c>
    </row>
    <row r="156" spans="1:4" ht="12.75">
      <c r="A156" s="15">
        <v>3200</v>
      </c>
      <c r="B156" s="13">
        <f t="shared" si="10"/>
        <v>0.17345798929308714</v>
      </c>
      <c r="C156" s="16">
        <f t="shared" si="8"/>
        <v>5.478571333101694E-06</v>
      </c>
      <c r="D156" s="14">
        <f t="shared" si="9"/>
        <v>-2.772350542577113E-09</v>
      </c>
    </row>
    <row r="157" spans="1:4" ht="12.75">
      <c r="A157" s="15">
        <v>3300</v>
      </c>
      <c r="B157" s="13">
        <f t="shared" si="10"/>
        <v>0.17292362626420135</v>
      </c>
      <c r="C157" s="16">
        <f t="shared" si="8"/>
        <v>5.2122648228384116E-06</v>
      </c>
      <c r="D157" s="14">
        <f t="shared" si="9"/>
        <v>-2.5577593423562873E-09</v>
      </c>
    </row>
    <row r="158" spans="1:4" ht="12.75">
      <c r="A158" s="15">
        <v>3400</v>
      </c>
      <c r="B158" s="13">
        <f t="shared" si="10"/>
        <v>0.17241485937680598</v>
      </c>
      <c r="C158" s="16">
        <f t="shared" si="8"/>
        <v>4.966277247617295E-06</v>
      </c>
      <c r="D158" s="14">
        <f t="shared" si="9"/>
        <v>-2.3654523226362167E-09</v>
      </c>
    </row>
    <row r="159" spans="1:4" ht="12.75">
      <c r="A159" s="15">
        <v>3500</v>
      </c>
      <c r="B159" s="13">
        <f t="shared" si="10"/>
        <v>0.17192976317285183</v>
      </c>
      <c r="C159" s="16">
        <f t="shared" si="8"/>
        <v>4.738527708110782E-06</v>
      </c>
      <c r="D159" s="14">
        <f t="shared" si="9"/>
        <v>-2.1925593127817643E-09</v>
      </c>
    </row>
    <row r="160" spans="1:4" ht="12.75">
      <c r="A160" s="15">
        <v>3600</v>
      </c>
      <c r="B160" s="13">
        <f t="shared" si="10"/>
        <v>0.1714666066980775</v>
      </c>
      <c r="C160" s="16">
        <f t="shared" si="8"/>
        <v>4.527199743525309E-06</v>
      </c>
      <c r="D160" s="14">
        <f t="shared" si="9"/>
        <v>-2.036647522190168E-09</v>
      </c>
    </row>
    <row r="161" spans="1:4" ht="12.75">
      <c r="A161" s="15">
        <v>3700</v>
      </c>
      <c r="B161" s="13">
        <f t="shared" si="10"/>
        <v>0.1710238291105953</v>
      </c>
      <c r="C161" s="16">
        <f t="shared" si="8"/>
        <v>4.330701555314426E-06</v>
      </c>
      <c r="D161" s="14">
        <f t="shared" si="9"/>
        <v>-1.895645119898306E-09</v>
      </c>
    </row>
    <row r="162" spans="1:4" ht="12.75">
      <c r="A162" s="15">
        <v>3800</v>
      </c>
      <c r="B162" s="13">
        <f t="shared" si="10"/>
        <v>0.1706000189115071</v>
      </c>
      <c r="C162" s="16">
        <f t="shared" si="8"/>
        <v>4.147633093636342E-06</v>
      </c>
      <c r="D162" s="14">
        <f t="shared" si="9"/>
        <v>-1.767779785051102E-09</v>
      </c>
    </row>
    <row r="163" spans="1:4" ht="12.75">
      <c r="A163" s="15">
        <v>3900</v>
      </c>
      <c r="B163" s="13">
        <f t="shared" si="10"/>
        <v>0.17019389618037073</v>
      </c>
      <c r="C163" s="16">
        <f t="shared" si="8"/>
        <v>3.976758678477108E-06</v>
      </c>
      <c r="D163" s="14">
        <f t="shared" si="9"/>
        <v>-1.6515289943595822E-09</v>
      </c>
    </row>
    <row r="164" spans="1:4" ht="12.75">
      <c r="A164" s="15">
        <v>4000</v>
      </c>
      <c r="B164" s="13">
        <f t="shared" si="10"/>
        <v>0.16980429731633828</v>
      </c>
      <c r="C164" s="16">
        <f t="shared" si="8"/>
        <v>3.816984110854848E-06</v>
      </c>
      <c r="D164" s="14">
        <f t="shared" si="9"/>
        <v>-1.5455795730613027E-09</v>
      </c>
    </row>
    <row r="165" spans="1:4" ht="12.75">
      <c r="A165" s="15">
        <v>4100</v>
      </c>
      <c r="B165" s="13">
        <f t="shared" si="10"/>
        <v>0.16943016187889345</v>
      </c>
      <c r="C165" s="16">
        <f t="shared" si="8"/>
        <v>3.667337447121135E-06</v>
      </c>
      <c r="D165" s="14">
        <f t="shared" si="9"/>
        <v>-1.4487946036499236E-09</v>
      </c>
    </row>
    <row r="166" spans="1:4" ht="12.75">
      <c r="A166" s="15">
        <v>4200</v>
      </c>
      <c r="B166" s="13">
        <f t="shared" si="10"/>
        <v>0.1690705211960477</v>
      </c>
      <c r="C166" s="16">
        <f t="shared" si="8"/>
        <v>3.526952777588257E-06</v>
      </c>
      <c r="D166" s="14">
        <f t="shared" si="9"/>
        <v>-1.3601862139046373E-09</v>
      </c>
    </row>
    <row r="167" spans="1:4" ht="12.75">
      <c r="A167" s="15">
        <v>4300</v>
      </c>
      <c r="B167" s="13">
        <f t="shared" si="10"/>
        <v>0.16872448846691604</v>
      </c>
      <c r="C167" s="16">
        <f aca="true" t="shared" si="11" ref="C167:C184">$G$7*$G$6*($G$4-$G$3)*($G$5*A167)^$G$6*(1+($G$5*A167)^$G$6)^(-$G$7-1)/A167</f>
        <v>3.3950564816247485E-06</v>
      </c>
      <c r="D167" s="14">
        <f t="shared" si="9"/>
        <v>-1.2788930896903218E-09</v>
      </c>
    </row>
    <row r="168" spans="1:4" ht="12.75">
      <c r="A168" s="15">
        <v>4400</v>
      </c>
      <c r="B168" s="13">
        <f t="shared" si="10"/>
        <v>0.1683912501330474</v>
      </c>
      <c r="C168" s="16">
        <f t="shared" si="11"/>
        <v>3.270955533899316E-06</v>
      </c>
      <c r="D168" s="14">
        <f t="shared" si="9"/>
        <v>-1.2041618053418125E-09</v>
      </c>
    </row>
    <row r="169" spans="1:4" ht="12.75">
      <c r="A169" s="15">
        <v>4500</v>
      </c>
      <c r="B169" s="13">
        <f t="shared" si="10"/>
        <v>0.16807005833121735</v>
      </c>
      <c r="C169" s="16">
        <f t="shared" si="11"/>
        <v>3.1540275172542094E-06</v>
      </c>
      <c r="D169" s="14">
        <f t="shared" si="9"/>
        <v>-1.1353312545726642E-09</v>
      </c>
    </row>
    <row r="170" spans="1:4" ht="12.75">
      <c r="A170" s="15">
        <v>4600</v>
      </c>
      <c r="B170" s="13">
        <f t="shared" si="10"/>
        <v>0.16776022427151863</v>
      </c>
      <c r="C170" s="16">
        <f t="shared" si="11"/>
        <v>3.043712061730653E-06</v>
      </c>
      <c r="D170" s="14">
        <f t="shared" si="9"/>
        <v>-1.0718196119322348E-09</v>
      </c>
    </row>
    <row r="171" spans="1:4" ht="12.75">
      <c r="A171" s="15">
        <v>4700</v>
      </c>
      <c r="B171" s="13">
        <f t="shared" si="10"/>
        <v>0.16746111240998549</v>
      </c>
      <c r="C171" s="16">
        <f t="shared" si="11"/>
        <v>2.9395034803067825E-06</v>
      </c>
      <c r="D171" s="14">
        <f t="shared" si="9"/>
        <v>-1.0131133693115115E-09</v>
      </c>
    </row>
    <row r="172" spans="1:4" ht="12.75">
      <c r="A172" s="15">
        <v>4800</v>
      </c>
      <c r="B172" s="13">
        <f t="shared" si="10"/>
        <v>0.16717213530581293</v>
      </c>
      <c r="C172" s="16">
        <f t="shared" si="11"/>
        <v>2.8409444127969766E-06</v>
      </c>
      <c r="D172" s="14">
        <f t="shared" si="9"/>
        <v>-9.587580816159941E-10</v>
      </c>
    </row>
    <row r="173" spans="1:4" ht="12.75">
      <c r="A173" s="15">
        <v>4900</v>
      </c>
      <c r="B173" s="13">
        <f t="shared" si="10"/>
        <v>0.16689274907038198</v>
      </c>
      <c r="C173" s="16">
        <f t="shared" si="11"/>
        <v>2.747620322283531E-06</v>
      </c>
      <c r="D173" s="14">
        <f t="shared" si="9"/>
        <v>-9.083505262691991E-10</v>
      </c>
    </row>
    <row r="174" spans="1:4" ht="12.75">
      <c r="A174" s="15">
        <v>5000</v>
      </c>
      <c r="B174" s="13">
        <f t="shared" si="10"/>
        <v>0.1666224493294868</v>
      </c>
      <c r="C174" s="16">
        <f t="shared" si="11"/>
        <v>2.659154715086357E-06</v>
      </c>
      <c r="D174" s="14">
        <f t="shared" si="9"/>
        <v>-8.615320370368032E-10</v>
      </c>
    </row>
    <row r="175" spans="1:4" ht="12.75">
      <c r="A175" s="15">
        <v>6000</v>
      </c>
      <c r="B175" s="13">
        <f t="shared" si="10"/>
        <v>0.16433033023519528</v>
      </c>
      <c r="C175" s="16">
        <f t="shared" si="11"/>
        <v>1.9791066120497773E-06</v>
      </c>
      <c r="D175" s="14">
        <f t="shared" si="9"/>
        <v>-5.343840221108239E-10</v>
      </c>
    </row>
    <row r="176" spans="1:4" ht="12.75">
      <c r="A176" s="15">
        <v>7000</v>
      </c>
      <c r="B176" s="13">
        <f t="shared" si="10"/>
        <v>0.16258461212707995</v>
      </c>
      <c r="C176" s="16">
        <f t="shared" si="11"/>
        <v>1.5417260261469509E-06</v>
      </c>
      <c r="D176" s="14">
        <f t="shared" si="9"/>
        <v>-3.568355693923509E-10</v>
      </c>
    </row>
    <row r="177" spans="1:4" ht="12.75">
      <c r="A177" s="15">
        <v>8000</v>
      </c>
      <c r="B177" s="13">
        <f t="shared" si="10"/>
        <v>0.16120158765312045</v>
      </c>
      <c r="C177" s="16">
        <f t="shared" si="11"/>
        <v>1.2417923520979938E-06</v>
      </c>
      <c r="D177" s="14">
        <f t="shared" si="9"/>
        <v>-2.5149745719879863E-10</v>
      </c>
    </row>
    <row r="178" spans="1:4" ht="12.75">
      <c r="A178" s="15">
        <v>9000</v>
      </c>
      <c r="B178" s="13">
        <f t="shared" si="10"/>
        <v>0.16007320877949563</v>
      </c>
      <c r="C178" s="16">
        <f t="shared" si="11"/>
        <v>1.0260521614390428E-06</v>
      </c>
      <c r="D178" s="14">
        <f t="shared" si="9"/>
        <v>-1.847193970554043E-10</v>
      </c>
    </row>
    <row r="179" spans="1:4" ht="12.75">
      <c r="A179" s="15">
        <v>10000</v>
      </c>
      <c r="B179" s="13">
        <f t="shared" si="10"/>
        <v>0.1591313711516925</v>
      </c>
      <c r="C179" s="16">
        <f t="shared" si="11"/>
        <v>8.650267853234278E-07</v>
      </c>
      <c r="D179" s="14">
        <f t="shared" si="9"/>
        <v>-1.4015969246085126E-10</v>
      </c>
    </row>
    <row r="180" spans="1:4" ht="12.75">
      <c r="A180" s="15">
        <v>11000</v>
      </c>
      <c r="B180" s="13">
        <f t="shared" si="10"/>
        <v>0.15833081069921326</v>
      </c>
      <c r="C180" s="16">
        <f t="shared" si="11"/>
        <v>7.412433227167787E-07</v>
      </c>
      <c r="D180" s="14">
        <f t="shared" si="9"/>
        <v>-1.0918619338446377E-10</v>
      </c>
    </row>
    <row r="181" spans="1:4" ht="12.75">
      <c r="A181" s="15">
        <v>12000</v>
      </c>
      <c r="B181" s="13">
        <f t="shared" si="10"/>
        <v>0.15764015482972626</v>
      </c>
      <c r="C181" s="16">
        <f t="shared" si="11"/>
        <v>6.43770484434875E-07</v>
      </c>
      <c r="D181" s="14">
        <f t="shared" si="9"/>
        <v>-8.692688156542072E-11</v>
      </c>
    </row>
    <row r="182" spans="1:4" ht="12.75">
      <c r="A182" s="15">
        <v>13000</v>
      </c>
      <c r="B182" s="13">
        <f t="shared" si="10"/>
        <v>0.1570369058883882</v>
      </c>
      <c r="C182" s="16">
        <f t="shared" si="11"/>
        <v>5.654635655564924E-07</v>
      </c>
      <c r="D182" s="14">
        <f t="shared" si="9"/>
        <v>-7.048054427574244E-11</v>
      </c>
    </row>
    <row r="183" spans="1:4" ht="12.75">
      <c r="A183" s="15">
        <v>14000</v>
      </c>
      <c r="B183" s="13">
        <f t="shared" si="10"/>
        <v>0.15650446884877006</v>
      </c>
      <c r="C183" s="16">
        <f t="shared" si="11"/>
        <v>5.014805534869495E-07</v>
      </c>
      <c r="D183" s="14">
        <f t="shared" si="9"/>
        <v>-5.804128305743922E-11</v>
      </c>
    </row>
    <row r="184" spans="1:4" ht="12.75">
      <c r="A184" s="15">
        <v>15000</v>
      </c>
      <c r="B184" s="13">
        <f t="shared" si="10"/>
        <v>0.15603030821562733</v>
      </c>
      <c r="C184" s="16">
        <f t="shared" si="11"/>
        <v>4.484384193740164E-07</v>
      </c>
      <c r="D184" s="14">
        <f t="shared" si="9"/>
        <v>-4.844231895668349E-11</v>
      </c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0.28125" style="1" customWidth="1"/>
    <col min="3" max="3" width="12.8515625" style="1" customWidth="1"/>
    <col min="4" max="4" width="12.28125" style="1" customWidth="1"/>
    <col min="5" max="5" width="10.28125" style="1" customWidth="1"/>
    <col min="6" max="6" width="19.7109375" style="1" customWidth="1"/>
    <col min="7" max="9" width="10.28125" style="1" customWidth="1"/>
  </cols>
  <sheetData>
    <row r="1" spans="1:6" ht="12.75">
      <c r="A1" s="3" t="s">
        <v>0</v>
      </c>
      <c r="B1" s="3" t="s">
        <v>1</v>
      </c>
      <c r="C1" s="3" t="s">
        <v>8</v>
      </c>
      <c r="D1" s="3" t="s">
        <v>5</v>
      </c>
      <c r="F1" s="17" t="s">
        <v>21</v>
      </c>
    </row>
    <row r="2" spans="1:7" ht="12.75">
      <c r="A2" s="4">
        <v>1</v>
      </c>
      <c r="B2" s="2">
        <v>0.5403966540856531</v>
      </c>
      <c r="C2" s="2">
        <f aca="true" t="shared" si="0" ref="C2:C15">$G$3+($G$4-$G$3)*(1+($G$5*A2)^$G$6)^(-$G$7)</f>
        <v>0.5366960861860876</v>
      </c>
      <c r="D2" s="2">
        <f aca="true" t="shared" si="1" ref="D2:D15">(C2-B2)^2</f>
        <v>1.3694202779294773E-05</v>
      </c>
      <c r="F2" s="19" t="s">
        <v>2</v>
      </c>
      <c r="G2" s="20"/>
    </row>
    <row r="3" spans="1:9" ht="12.75">
      <c r="A3" s="4">
        <v>5</v>
      </c>
      <c r="B3" s="2">
        <v>0.535</v>
      </c>
      <c r="C3" s="2">
        <f t="shared" si="0"/>
        <v>0.5336540880758904</v>
      </c>
      <c r="D3" s="2">
        <f t="shared" si="1"/>
        <v>1.8114789074604045E-06</v>
      </c>
      <c r="E3" s="11"/>
      <c r="F3" s="5" t="s">
        <v>9</v>
      </c>
      <c r="G3" s="2">
        <v>0.14706868062475653</v>
      </c>
      <c r="H3" s="11"/>
      <c r="I3" s="11"/>
    </row>
    <row r="4" spans="1:9" ht="12.75">
      <c r="A4" s="4">
        <v>10</v>
      </c>
      <c r="B4" s="2">
        <v>0.52</v>
      </c>
      <c r="C4" s="2">
        <f t="shared" si="0"/>
        <v>0.5269451254588814</v>
      </c>
      <c r="D4" s="2">
        <f t="shared" si="1"/>
        <v>4.823476763960221E-05</v>
      </c>
      <c r="E4" s="2"/>
      <c r="F4" s="5" t="s">
        <v>10</v>
      </c>
      <c r="G4" s="2">
        <v>0.5369281316605367</v>
      </c>
      <c r="H4" s="2"/>
      <c r="I4" s="2"/>
    </row>
    <row r="5" spans="1:9" ht="12.75">
      <c r="A5" s="4">
        <v>20</v>
      </c>
      <c r="B5" s="2">
        <v>0.505</v>
      </c>
      <c r="C5" s="2">
        <f t="shared" si="0"/>
        <v>0.5082401672885148</v>
      </c>
      <c r="D5" s="2">
        <f t="shared" si="1"/>
        <v>1.0498684057561604E-05</v>
      </c>
      <c r="E5" s="2"/>
      <c r="F5" s="5" t="s">
        <v>11</v>
      </c>
      <c r="G5" s="2">
        <v>0.01964443635578695</v>
      </c>
      <c r="H5" s="8" t="s">
        <v>19</v>
      </c>
      <c r="I5" s="23">
        <f>1/G5</f>
        <v>50.904998335847665</v>
      </c>
    </row>
    <row r="6" spans="1:9" ht="12.75">
      <c r="A6" s="4">
        <v>50</v>
      </c>
      <c r="B6" s="2">
        <v>0.465</v>
      </c>
      <c r="C6" s="2">
        <f t="shared" si="0"/>
        <v>0.44525947724919346</v>
      </c>
      <c r="D6" s="2">
        <f t="shared" si="1"/>
        <v>0.00038968823847511163</v>
      </c>
      <c r="E6" s="2"/>
      <c r="F6" s="12" t="s">
        <v>12</v>
      </c>
      <c r="G6" s="2">
        <v>1.6531868692611507</v>
      </c>
      <c r="H6" s="2"/>
      <c r="I6" s="2"/>
    </row>
    <row r="7" spans="1:9" ht="12.75">
      <c r="A7" s="4">
        <v>70</v>
      </c>
      <c r="B7" s="2">
        <v>0.401</v>
      </c>
      <c r="C7" s="2">
        <f t="shared" si="0"/>
        <v>0.41064609480225206</v>
      </c>
      <c r="D7" s="2">
        <f t="shared" si="1"/>
        <v>9.304714493403376E-05</v>
      </c>
      <c r="E7" s="2"/>
      <c r="F7" s="12" t="s">
        <v>13</v>
      </c>
      <c r="G7" s="2">
        <f>1-1/G6</f>
        <v>0.395107704643865</v>
      </c>
      <c r="H7" s="2"/>
      <c r="I7" s="2"/>
    </row>
    <row r="8" spans="1:9" ht="12.75">
      <c r="A8" s="4">
        <v>100</v>
      </c>
      <c r="B8" s="2">
        <v>0.36</v>
      </c>
      <c r="C8" s="2">
        <f t="shared" si="0"/>
        <v>0.3713303609973</v>
      </c>
      <c r="D8" s="2">
        <f t="shared" si="1"/>
        <v>0.00012837708032913714</v>
      </c>
      <c r="E8" s="2"/>
      <c r="F8" s="2"/>
      <c r="G8" s="2"/>
      <c r="H8" s="2"/>
      <c r="I8" s="2"/>
    </row>
    <row r="9" spans="1:9" ht="12.75">
      <c r="A9" s="4">
        <v>300</v>
      </c>
      <c r="B9" s="2">
        <v>0.28</v>
      </c>
      <c r="C9" s="2">
        <f t="shared" si="0"/>
        <v>0.2669671217556651</v>
      </c>
      <c r="D9" s="2">
        <f t="shared" si="1"/>
        <v>0.00016985591533165824</v>
      </c>
      <c r="E9" s="2"/>
      <c r="F9" s="2"/>
      <c r="G9" s="2"/>
      <c r="H9" s="2"/>
      <c r="I9" s="2"/>
    </row>
    <row r="10" spans="1:9" ht="12.75">
      <c r="A10" s="4">
        <v>500</v>
      </c>
      <c r="B10" s="2">
        <v>0.23</v>
      </c>
      <c r="C10" s="2">
        <f t="shared" si="0"/>
        <v>0.2339498990355811</v>
      </c>
      <c r="D10" s="2">
        <f t="shared" si="1"/>
        <v>1.5601702391284507E-05</v>
      </c>
      <c r="E10" s="2"/>
      <c r="F10" s="2"/>
      <c r="G10" s="2"/>
      <c r="H10" s="2"/>
      <c r="I10" s="2"/>
    </row>
    <row r="11" spans="1:9" ht="14.25">
      <c r="A11" s="4">
        <v>1000</v>
      </c>
      <c r="B11" s="2">
        <v>0.2</v>
      </c>
      <c r="C11" s="2">
        <f t="shared" si="0"/>
        <v>0.20265098738689014</v>
      </c>
      <c r="D11" s="2">
        <f t="shared" si="1"/>
        <v>7.027734125450531E-06</v>
      </c>
      <c r="E11" s="2"/>
      <c r="F11" s="8" t="s">
        <v>18</v>
      </c>
      <c r="G11" s="23">
        <f>((G6-1)/((G7*G6+1)*G5^G6))^(1/G6)</f>
        <v>29.02797496288049</v>
      </c>
      <c r="H11" s="2"/>
      <c r="I11" s="2"/>
    </row>
    <row r="12" spans="1:9" ht="14.25">
      <c r="A12" s="4">
        <v>2000</v>
      </c>
      <c r="B12" s="2">
        <v>0.18</v>
      </c>
      <c r="C12" s="2">
        <f t="shared" si="0"/>
        <v>0.18248109203810667</v>
      </c>
      <c r="D12" s="2">
        <f t="shared" si="1"/>
        <v>6.155817701556333E-06</v>
      </c>
      <c r="E12" s="2"/>
      <c r="F12" s="8" t="s">
        <v>16</v>
      </c>
      <c r="G12" s="24">
        <f>(G4-G3)*(G6*(G7+1)/(G7*G6+1))^(-G7)+G3</f>
        <v>0.4888689776730662</v>
      </c>
      <c r="H12" s="2"/>
      <c r="I12" s="2"/>
    </row>
    <row r="13" spans="1:9" ht="15">
      <c r="A13" s="4">
        <v>5000</v>
      </c>
      <c r="B13" s="2">
        <v>0.17</v>
      </c>
      <c r="C13" s="2">
        <f t="shared" si="0"/>
        <v>0.16654629012684435</v>
      </c>
      <c r="D13" s="2">
        <f t="shared" si="1"/>
        <v>1.1928111887932872E-05</v>
      </c>
      <c r="E13" s="2"/>
      <c r="F13" s="8" t="s">
        <v>20</v>
      </c>
      <c r="G13" s="21">
        <f>(G4-G3)*G5*G7*(G7*G6+1)^((G6*G7+1)/G6)*(G6-1)^((G6-1)/G6)/(G6^G7*(G7+1)^(G7+1))</f>
        <v>0.0021782157958095236</v>
      </c>
      <c r="H13" s="2"/>
      <c r="I13" s="2"/>
    </row>
    <row r="14" spans="1:9" ht="12.75">
      <c r="A14" s="4">
        <v>10000</v>
      </c>
      <c r="B14" s="2">
        <v>0.16</v>
      </c>
      <c r="C14" s="2">
        <f t="shared" si="0"/>
        <v>0.15945568631429458</v>
      </c>
      <c r="D14" s="2">
        <f t="shared" si="1"/>
        <v>2.96277388446227E-07</v>
      </c>
      <c r="E14" s="2"/>
      <c r="F14" s="2"/>
      <c r="G14" s="2"/>
      <c r="H14" s="2"/>
      <c r="I14" s="2"/>
    </row>
    <row r="15" spans="1:9" ht="12.75">
      <c r="A15" s="4">
        <v>15000</v>
      </c>
      <c r="B15" s="2">
        <v>0.155</v>
      </c>
      <c r="C15" s="2">
        <f t="shared" si="0"/>
        <v>0.1565738398054275</v>
      </c>
      <c r="D15" s="2">
        <f t="shared" si="1"/>
        <v>2.4769717331480584E-06</v>
      </c>
      <c r="E15" s="2"/>
      <c r="F15" s="2"/>
      <c r="G15" s="2"/>
      <c r="H15" s="2"/>
      <c r="I15" s="2"/>
    </row>
    <row r="16" spans="1:9" ht="12.75">
      <c r="A16"/>
      <c r="B16"/>
      <c r="C16"/>
      <c r="D16"/>
      <c r="E16" s="2"/>
      <c r="F16" s="2"/>
      <c r="G16" s="2"/>
      <c r="H16" s="2"/>
      <c r="I16" s="2"/>
    </row>
    <row r="17" spans="1:9" ht="12.75">
      <c r="A17"/>
      <c r="B17"/>
      <c r="C17" s="7" t="s">
        <v>6</v>
      </c>
      <c r="D17" s="6">
        <f>COUNT(B2:B15)</f>
        <v>14</v>
      </c>
      <c r="E17" s="2"/>
      <c r="F17" s="2"/>
      <c r="G17" s="2"/>
      <c r="H17" s="2"/>
      <c r="I17" s="2"/>
    </row>
    <row r="18" spans="1:9" ht="12.75">
      <c r="A18"/>
      <c r="B18"/>
      <c r="C18" s="7" t="s">
        <v>3</v>
      </c>
      <c r="D18" s="9">
        <f>SUM(D2:D15)</f>
        <v>0.0008986941276816783</v>
      </c>
      <c r="E18"/>
      <c r="F18"/>
      <c r="G18"/>
      <c r="H18"/>
      <c r="I18"/>
    </row>
    <row r="19" spans="1:9" ht="12.75">
      <c r="A19"/>
      <c r="B19"/>
      <c r="C19" s="7" t="s">
        <v>4</v>
      </c>
      <c r="D19" s="9">
        <f>VAR(B2:B15)</f>
        <v>0.02413342370005384</v>
      </c>
      <c r="E19"/>
      <c r="F19"/>
      <c r="G19"/>
      <c r="H19"/>
      <c r="I19"/>
    </row>
    <row r="20" spans="1:9" ht="14.25">
      <c r="A20"/>
      <c r="B20"/>
      <c r="C20" s="7" t="s">
        <v>7</v>
      </c>
      <c r="D20" s="10">
        <f>1-D18/(D19*(D17-1))</f>
        <v>0.9971354948069875</v>
      </c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4.25">
      <c r="A23" s="3" t="s">
        <v>0</v>
      </c>
      <c r="B23" s="3" t="s">
        <v>8</v>
      </c>
      <c r="C23" s="3" t="s">
        <v>14</v>
      </c>
      <c r="D23" s="3" t="s">
        <v>15</v>
      </c>
      <c r="E23"/>
      <c r="F23"/>
      <c r="G23"/>
      <c r="H23"/>
      <c r="I23"/>
    </row>
    <row r="24" spans="1:9" ht="12.75">
      <c r="A24" s="15">
        <v>1</v>
      </c>
      <c r="B24" s="13">
        <f aca="true" t="shared" si="2" ref="B24:B55">$G$3+($G$4-$G$3)*(1+($G$5*A24)^$G$6)^(-$G$7)</f>
        <v>0.5366960861860876</v>
      </c>
      <c r="C24" s="16">
        <f aca="true" t="shared" si="3" ref="C24:C55">$G$7*$G$6*($G$4-$G$3)*($G$5*A24)^$G$6*(1+($G$5*A24)^$G$6)^(-$G$7-1)/A24</f>
        <v>0.00038321154501627235</v>
      </c>
      <c r="D24" s="14">
        <f aca="true" t="shared" si="4" ref="D24:D55">$G$7*$G$6*($G$4-$G$3)*($G$5)^$G$6*(($G$6-1)*A24^($G$6-2)*(1+($G$5*A24)^$G$6)^(-$G$7-1)+A24^($G$6-1)*(-$G$7-1)*$G$5^($G$6)*$G$6*A24^($G$6-1)*(1+($G$5*A24)^$G$6)^(-$G$7-2))</f>
        <v>0.00024897792753919687</v>
      </c>
      <c r="E24"/>
      <c r="F24"/>
      <c r="G24"/>
      <c r="H24"/>
      <c r="I24"/>
    </row>
    <row r="25" spans="1:9" ht="12.75">
      <c r="A25" s="15">
        <v>2</v>
      </c>
      <c r="B25" s="13">
        <f t="shared" si="2"/>
        <v>0.5361999250327303</v>
      </c>
      <c r="C25" s="16">
        <f t="shared" si="3"/>
        <v>0.0005999477326682594</v>
      </c>
      <c r="D25" s="14">
        <f t="shared" si="4"/>
        <v>0.00019267293956257603</v>
      </c>
      <c r="E25"/>
      <c r="F25"/>
      <c r="G25"/>
      <c r="H25"/>
      <c r="I25"/>
    </row>
    <row r="26" spans="1:9" ht="12.75">
      <c r="A26" s="15">
        <v>3</v>
      </c>
      <c r="B26" s="13">
        <f t="shared" si="2"/>
        <v>0.5355090644777782</v>
      </c>
      <c r="C26" s="16">
        <f t="shared" si="3"/>
        <v>0.0007769784551787789</v>
      </c>
      <c r="D26" s="14">
        <f t="shared" si="4"/>
        <v>0.00016368306563225896</v>
      </c>
      <c r="E26"/>
      <c r="F26"/>
      <c r="G26"/>
      <c r="H26"/>
      <c r="I26"/>
    </row>
    <row r="27" spans="1:9" ht="12.75">
      <c r="A27" s="15">
        <v>4</v>
      </c>
      <c r="B27" s="13">
        <f t="shared" si="2"/>
        <v>0.5346537785713944</v>
      </c>
      <c r="C27" s="16">
        <f t="shared" si="3"/>
        <v>0.0009303302047720671</v>
      </c>
      <c r="D27" s="14">
        <f t="shared" si="4"/>
        <v>0.00014403490998438924</v>
      </c>
      <c r="E27"/>
      <c r="F27"/>
      <c r="G27"/>
      <c r="H27"/>
      <c r="I27"/>
    </row>
    <row r="28" spans="1:9" ht="12.75">
      <c r="A28" s="15">
        <v>5</v>
      </c>
      <c r="B28" s="13">
        <f t="shared" si="2"/>
        <v>0.5336540880758904</v>
      </c>
      <c r="C28" s="16">
        <f t="shared" si="3"/>
        <v>0.0010665398809850688</v>
      </c>
      <c r="D28" s="14">
        <f t="shared" si="4"/>
        <v>0.0001289403176368972</v>
      </c>
      <c r="E28"/>
      <c r="F28"/>
      <c r="G28"/>
      <c r="H28"/>
      <c r="I28"/>
    </row>
    <row r="29" spans="1:9" ht="12.75">
      <c r="A29" s="15">
        <v>6</v>
      </c>
      <c r="B29" s="13">
        <f t="shared" si="2"/>
        <v>0.5325252399280977</v>
      </c>
      <c r="C29" s="16">
        <f t="shared" si="3"/>
        <v>0.001189084942071613</v>
      </c>
      <c r="D29" s="14">
        <f t="shared" si="4"/>
        <v>0.00011649694113625957</v>
      </c>
      <c r="E29"/>
      <c r="F29"/>
      <c r="G29"/>
      <c r="H29"/>
      <c r="I29"/>
    </row>
    <row r="30" spans="1:9" ht="12.75">
      <c r="A30" s="15">
        <v>7</v>
      </c>
      <c r="B30" s="13">
        <f t="shared" si="2"/>
        <v>0.5312797523880438</v>
      </c>
      <c r="C30" s="16">
        <f t="shared" si="3"/>
        <v>0.0013001056838304321</v>
      </c>
      <c r="D30" s="14">
        <f t="shared" si="4"/>
        <v>0.00010578212410047919</v>
      </c>
      <c r="E30"/>
      <c r="F30"/>
      <c r="G30"/>
      <c r="H30"/>
      <c r="I30"/>
    </row>
    <row r="31" spans="1:9" ht="12.75">
      <c r="A31" s="15">
        <v>8</v>
      </c>
      <c r="B31" s="13">
        <f t="shared" si="2"/>
        <v>0.5299283816078013</v>
      </c>
      <c r="C31" s="16">
        <f t="shared" si="3"/>
        <v>0.0014010547180501101</v>
      </c>
      <c r="D31" s="14">
        <f t="shared" si="4"/>
        <v>9.629030851699101E-05</v>
      </c>
      <c r="E31"/>
      <c r="F31"/>
      <c r="G31"/>
      <c r="H31"/>
      <c r="I31"/>
    </row>
    <row r="32" spans="1:9" ht="12.75">
      <c r="A32" s="15">
        <v>9</v>
      </c>
      <c r="B32" s="13">
        <f t="shared" si="2"/>
        <v>0.5284806441252661</v>
      </c>
      <c r="C32" s="16">
        <f t="shared" si="3"/>
        <v>0.001492992459297689</v>
      </c>
      <c r="D32" s="14">
        <f t="shared" si="4"/>
        <v>8.772048414993735E-05</v>
      </c>
      <c r="E32"/>
      <c r="F32"/>
      <c r="G32"/>
      <c r="H32"/>
      <c r="I32"/>
    </row>
    <row r="33" spans="1:9" ht="12.75">
      <c r="A33" s="15">
        <v>10</v>
      </c>
      <c r="B33" s="13">
        <f t="shared" si="2"/>
        <v>0.5269451254588814</v>
      </c>
      <c r="C33" s="16">
        <f t="shared" si="3"/>
        <v>0.0015767388264325203</v>
      </c>
      <c r="D33" s="14">
        <f t="shared" si="4"/>
        <v>7.988213523655059E-05</v>
      </c>
      <c r="E33"/>
      <c r="F33"/>
      <c r="G33"/>
      <c r="H33"/>
      <c r="I33"/>
    </row>
    <row r="34" spans="1:9" ht="12.75">
      <c r="A34" s="15">
        <v>20</v>
      </c>
      <c r="B34" s="13">
        <f t="shared" si="2"/>
        <v>0.5082401672885148</v>
      </c>
      <c r="C34" s="16">
        <f t="shared" si="3"/>
        <v>0.002074715755057883</v>
      </c>
      <c r="D34" s="14">
        <f t="shared" si="4"/>
        <v>2.5676891293440138E-05</v>
      </c>
      <c r="E34"/>
      <c r="F34"/>
      <c r="G34"/>
      <c r="H34"/>
      <c r="I34"/>
    </row>
    <row r="35" spans="1:9" ht="12.75">
      <c r="A35" s="18">
        <v>29</v>
      </c>
      <c r="B35" s="21">
        <f t="shared" si="2"/>
        <v>0.4889299131717947</v>
      </c>
      <c r="C35" s="22">
        <f t="shared" si="3"/>
        <v>0.002178215012295687</v>
      </c>
      <c r="D35" s="21">
        <f t="shared" si="4"/>
        <v>5.603590583768983E-08</v>
      </c>
      <c r="E35"/>
      <c r="F35"/>
      <c r="G35"/>
      <c r="H35"/>
      <c r="I35"/>
    </row>
    <row r="36" spans="1:9" ht="12.75">
      <c r="A36" s="15">
        <v>30</v>
      </c>
      <c r="B36" s="13">
        <f t="shared" si="2"/>
        <v>0.48675199786089407</v>
      </c>
      <c r="C36" s="16">
        <f t="shared" si="3"/>
        <v>0.002177294309692996</v>
      </c>
      <c r="D36" s="14">
        <f t="shared" si="4"/>
        <v>-1.8719099914348207E-06</v>
      </c>
      <c r="E36"/>
      <c r="F36"/>
      <c r="G36"/>
      <c r="H36"/>
      <c r="I36"/>
    </row>
    <row r="37" spans="1:9" ht="12.75">
      <c r="A37" s="15">
        <v>35</v>
      </c>
      <c r="B37" s="13">
        <f t="shared" si="2"/>
        <v>0.47592385320270403</v>
      </c>
      <c r="C37" s="16">
        <f t="shared" si="3"/>
        <v>0.0021476671773322884</v>
      </c>
      <c r="D37" s="14">
        <f t="shared" si="4"/>
        <v>-9.443862108310707E-06</v>
      </c>
      <c r="E37"/>
      <c r="F37"/>
      <c r="G37"/>
      <c r="H37"/>
      <c r="I37"/>
    </row>
    <row r="38" spans="1:9" ht="12.75">
      <c r="A38" s="15">
        <v>40</v>
      </c>
      <c r="B38" s="13">
        <f t="shared" si="2"/>
        <v>0.465326078248902</v>
      </c>
      <c r="C38" s="16">
        <f t="shared" si="3"/>
        <v>0.0020874428081704517</v>
      </c>
      <c r="D38" s="14">
        <f t="shared" si="4"/>
        <v>-1.425677993056484E-05</v>
      </c>
      <c r="E38"/>
      <c r="F38"/>
      <c r="G38"/>
      <c r="H38"/>
      <c r="I38"/>
    </row>
    <row r="39" spans="1:9" ht="12.75">
      <c r="A39" s="15">
        <v>50</v>
      </c>
      <c r="B39" s="13">
        <f t="shared" si="2"/>
        <v>0.44525947724919346</v>
      </c>
      <c r="C39" s="16">
        <f t="shared" si="3"/>
        <v>0.001918865033370242</v>
      </c>
      <c r="D39" s="14">
        <f t="shared" si="4"/>
        <v>-1.8532488476752237E-05</v>
      </c>
      <c r="E39"/>
      <c r="F39"/>
      <c r="G39"/>
      <c r="H39"/>
      <c r="I39"/>
    </row>
    <row r="40" spans="1:9" ht="12.75">
      <c r="A40" s="15">
        <v>60</v>
      </c>
      <c r="B40" s="13">
        <f t="shared" si="2"/>
        <v>0.42701439231791183</v>
      </c>
      <c r="C40" s="16">
        <f t="shared" si="3"/>
        <v>0.0017295945639628561</v>
      </c>
      <c r="D40" s="14">
        <f t="shared" si="4"/>
        <v>-1.890261723173669E-05</v>
      </c>
      <c r="E40"/>
      <c r="F40"/>
      <c r="G40"/>
      <c r="H40"/>
      <c r="I40"/>
    </row>
    <row r="41" spans="1:9" ht="12.75">
      <c r="A41" s="15">
        <v>70</v>
      </c>
      <c r="B41" s="13">
        <f t="shared" si="2"/>
        <v>0.41064609480225206</v>
      </c>
      <c r="C41" s="16">
        <f t="shared" si="3"/>
        <v>0.0015462631822503819</v>
      </c>
      <c r="D41" s="14">
        <f t="shared" si="4"/>
        <v>-1.7600998469743765E-05</v>
      </c>
      <c r="E41"/>
      <c r="F41"/>
      <c r="G41"/>
      <c r="H41"/>
      <c r="I41"/>
    </row>
    <row r="42" spans="1:9" ht="12.75">
      <c r="A42" s="15">
        <v>80</v>
      </c>
      <c r="B42" s="13">
        <f t="shared" si="2"/>
        <v>0.39603333805006324</v>
      </c>
      <c r="C42" s="16">
        <f t="shared" si="3"/>
        <v>0.001379429423258157</v>
      </c>
      <c r="D42" s="14">
        <f t="shared" si="4"/>
        <v>-1.572411683383398E-05</v>
      </c>
      <c r="E42"/>
      <c r="F42"/>
      <c r="G42"/>
      <c r="H42"/>
      <c r="I42"/>
    </row>
    <row r="43" spans="1:9" ht="12.75">
      <c r="A43" s="15">
        <v>90</v>
      </c>
      <c r="B43" s="13">
        <f t="shared" si="2"/>
        <v>0.3829925046065208</v>
      </c>
      <c r="C43" s="16">
        <f t="shared" si="3"/>
        <v>0.001231991427584627</v>
      </c>
      <c r="D43" s="14">
        <f t="shared" si="4"/>
        <v>-1.3774866429694838E-05</v>
      </c>
      <c r="E43"/>
      <c r="F43"/>
      <c r="G43"/>
      <c r="H43"/>
      <c r="I43"/>
    </row>
    <row r="44" spans="1:9" ht="12.75">
      <c r="A44" s="15">
        <v>100</v>
      </c>
      <c r="B44" s="13">
        <f t="shared" si="2"/>
        <v>0.3713303609973</v>
      </c>
      <c r="C44" s="16">
        <f t="shared" si="3"/>
        <v>0.0011034579702932717</v>
      </c>
      <c r="D44" s="14">
        <f t="shared" si="4"/>
        <v>-1.1963533619558826E-05</v>
      </c>
      <c r="E44"/>
      <c r="F44"/>
      <c r="G44"/>
      <c r="H44"/>
      <c r="I44"/>
    </row>
    <row r="45" spans="1:9" ht="12.75">
      <c r="A45" s="15">
        <v>110</v>
      </c>
      <c r="B45" s="13">
        <f t="shared" si="2"/>
        <v>0.3608663436432199</v>
      </c>
      <c r="C45" s="16">
        <f t="shared" si="3"/>
        <v>0.0009920147948509147</v>
      </c>
      <c r="D45" s="14">
        <f t="shared" si="4"/>
        <v>-1.0362056607978391E-05</v>
      </c>
      <c r="E45"/>
      <c r="F45"/>
      <c r="G45"/>
      <c r="H45"/>
      <c r="I45"/>
    </row>
    <row r="46" spans="1:9" ht="12.75">
      <c r="A46" s="15">
        <v>120</v>
      </c>
      <c r="B46" s="13">
        <f t="shared" si="2"/>
        <v>0.351440370544029</v>
      </c>
      <c r="C46" s="16">
        <f t="shared" si="3"/>
        <v>0.0008954827057446846</v>
      </c>
      <c r="D46" s="14">
        <f t="shared" si="4"/>
        <v>-8.98002925373025E-06</v>
      </c>
      <c r="E46"/>
      <c r="F46"/>
      <c r="G46"/>
      <c r="H46"/>
      <c r="I46"/>
    </row>
    <row r="47" spans="1:9" ht="12.75">
      <c r="A47" s="15">
        <v>130</v>
      </c>
      <c r="B47" s="13">
        <f t="shared" si="2"/>
        <v>0.34291409691593044</v>
      </c>
      <c r="C47" s="16">
        <f t="shared" si="3"/>
        <v>0.0008117360155910164</v>
      </c>
      <c r="D47" s="14">
        <f t="shared" si="4"/>
        <v>-7.801202357264592E-06</v>
      </c>
      <c r="E47"/>
      <c r="F47"/>
      <c r="G47"/>
      <c r="H47"/>
      <c r="I47"/>
    </row>
    <row r="48" spans="1:9" ht="12.75">
      <c r="A48" s="15">
        <v>140</v>
      </c>
      <c r="B48" s="13">
        <f t="shared" si="2"/>
        <v>0.33516942862749843</v>
      </c>
      <c r="C48" s="16">
        <f t="shared" si="3"/>
        <v>0.0007388646484823296</v>
      </c>
      <c r="D48" s="14">
        <f t="shared" si="4"/>
        <v>-6.800558031778983E-06</v>
      </c>
      <c r="E48"/>
      <c r="F48"/>
      <c r="G48"/>
      <c r="H48"/>
      <c r="I48"/>
    </row>
    <row r="49" spans="1:9" ht="12.75">
      <c r="A49" s="15">
        <v>150</v>
      </c>
      <c r="B49" s="13">
        <f t="shared" si="2"/>
        <v>0.32810608233249383</v>
      </c>
      <c r="C49" s="16">
        <f t="shared" si="3"/>
        <v>0.0006752182506108187</v>
      </c>
      <c r="D49" s="14">
        <f t="shared" si="4"/>
        <v>-5.9519712177295775E-06</v>
      </c>
      <c r="E49"/>
      <c r="F49"/>
      <c r="G49"/>
      <c r="H49"/>
      <c r="I49"/>
    </row>
    <row r="50" spans="1:9" ht="12.75">
      <c r="A50" s="15">
        <v>160</v>
      </c>
      <c r="B50" s="13">
        <f t="shared" si="2"/>
        <v>0.3216389983910376</v>
      </c>
      <c r="C50" s="16">
        <f t="shared" si="3"/>
        <v>0.0006193989520438224</v>
      </c>
      <c r="D50" s="14">
        <f t="shared" si="4"/>
        <v>-5.231373325319181E-06</v>
      </c>
      <c r="E50"/>
      <c r="F50"/>
      <c r="G50"/>
      <c r="H50"/>
      <c r="I50"/>
    </row>
    <row r="51" spans="1:9" ht="12.75">
      <c r="A51" s="15">
        <v>170</v>
      </c>
      <c r="B51" s="13">
        <f t="shared" si="2"/>
        <v>0.3156959423917506</v>
      </c>
      <c r="C51" s="16">
        <f t="shared" si="3"/>
        <v>0.0005702343581512511</v>
      </c>
      <c r="D51" s="14">
        <f t="shared" si="4"/>
        <v>-4.61781234648888E-06</v>
      </c>
      <c r="E51"/>
      <c r="F51"/>
      <c r="G51"/>
      <c r="H51"/>
      <c r="I51"/>
    </row>
    <row r="52" spans="1:9" ht="12.75">
      <c r="A52" s="15">
        <v>180</v>
      </c>
      <c r="B52" s="13">
        <f t="shared" si="2"/>
        <v>0.31021541070002356</v>
      </c>
      <c r="C52" s="16">
        <f t="shared" si="3"/>
        <v>0.0005267453107380282</v>
      </c>
      <c r="D52" s="14">
        <f t="shared" si="4"/>
        <v>-4.093568767774911E-06</v>
      </c>
      <c r="E52"/>
      <c r="F52"/>
      <c r="G52"/>
      <c r="H52"/>
      <c r="I52"/>
    </row>
    <row r="53" spans="1:9" ht="12.75">
      <c r="A53" s="15">
        <v>190</v>
      </c>
      <c r="B53" s="13">
        <f t="shared" si="2"/>
        <v>0.30514485613267395</v>
      </c>
      <c r="C53" s="16">
        <f t="shared" si="3"/>
        <v>0.00048811474157485675</v>
      </c>
      <c r="D53" s="14">
        <f t="shared" si="4"/>
        <v>-3.643882865006961E-06</v>
      </c>
      <c r="E53"/>
      <c r="F53"/>
      <c r="G53"/>
      <c r="H53"/>
      <c r="I53"/>
    </row>
    <row r="54" spans="1:9" ht="12.75">
      <c r="A54" s="15">
        <v>200</v>
      </c>
      <c r="B54" s="13">
        <f t="shared" si="2"/>
        <v>0.3004392086016937</v>
      </c>
      <c r="C54" s="16">
        <f t="shared" si="3"/>
        <v>0.0004536600344738388</v>
      </c>
      <c r="D54" s="14">
        <f t="shared" si="4"/>
        <v>-3.2565540786787114E-06</v>
      </c>
      <c r="E54"/>
      <c r="F54"/>
      <c r="G54"/>
      <c r="H54"/>
      <c r="I54"/>
    </row>
    <row r="55" spans="1:9" ht="12.75">
      <c r="A55" s="15">
        <v>210</v>
      </c>
      <c r="B55" s="13">
        <f t="shared" si="2"/>
        <v>0.2960596516119455</v>
      </c>
      <c r="C55" s="16">
        <f t="shared" si="3"/>
        <v>0.0004228095085156739</v>
      </c>
      <c r="D55" s="14">
        <f t="shared" si="4"/>
        <v>-2.9215296440656877E-06</v>
      </c>
      <c r="E55"/>
      <c r="F55"/>
      <c r="G55"/>
      <c r="H55"/>
      <c r="I55"/>
    </row>
    <row r="56" spans="1:9" ht="12.75">
      <c r="A56" s="15">
        <v>220</v>
      </c>
      <c r="B56" s="13">
        <f aca="true" t="shared" si="5" ref="B56:B87">$G$3+($G$4-$G$3)*(1+($G$5*A56)^$G$6)^(-$G$7)</f>
        <v>0.2919726138616203</v>
      </c>
      <c r="C56" s="16">
        <f aca="true" t="shared" si="6" ref="C56:C87">$G$7*$G$6*($G$4-$G$3)*($G$5*A56)^$G$6*(1+($G$5*A56)^$G$6)^(-$G$7-1)/A56</f>
        <v>0.00039508285129756136</v>
      </c>
      <c r="D56" s="14">
        <f aca="true" t="shared" si="7" ref="D56:D87">$G$7*$G$6*($G$4-$G$3)*($G$5)^$G$6*(($G$6-1)*A56^($G$6-2)*(1+($G$5*A56)^$G$6)^(-$G$7-1)+A56^($G$6-1)*(-$G$7-1)*$G$5^($G$6)*$G$6*A56^($G$6-1)*(1+($G$5*A56)^$G$6)^(-$G$7-2))</f>
        <v>-2.630530492579483E-06</v>
      </c>
      <c r="E56"/>
      <c r="F56"/>
      <c r="G56"/>
      <c r="H56"/>
      <c r="I56"/>
    </row>
    <row r="57" spans="1:9" ht="12.75">
      <c r="A57" s="15">
        <v>230</v>
      </c>
      <c r="B57" s="13">
        <f t="shared" si="5"/>
        <v>0.2881489386571786</v>
      </c>
      <c r="C57" s="16">
        <f t="shared" si="6"/>
        <v>0.0003700750345677519</v>
      </c>
      <c r="D57" s="14">
        <f t="shared" si="7"/>
        <v>-2.3767298569767187E-06</v>
      </c>
      <c r="E57"/>
      <c r="F57"/>
      <c r="G57"/>
      <c r="H57"/>
      <c r="I57"/>
    </row>
    <row r="58" spans="1:9" ht="12.75">
      <c r="A58" s="15">
        <v>240</v>
      </c>
      <c r="B58" s="13">
        <f t="shared" si="5"/>
        <v>0.28456319900634663</v>
      </c>
      <c r="C58" s="16">
        <f t="shared" si="6"/>
        <v>0.0003474431736956325</v>
      </c>
      <c r="D58" s="14">
        <f t="shared" si="7"/>
        <v>-2.1544853549890184E-06</v>
      </c>
      <c r="E58"/>
      <c r="F58"/>
      <c r="G58"/>
      <c r="H58"/>
      <c r="I58"/>
    </row>
    <row r="59" spans="1:9" ht="12.75">
      <c r="A59" s="15">
        <v>250</v>
      </c>
      <c r="B59" s="13">
        <f t="shared" si="5"/>
        <v>0.28119313155264136</v>
      </c>
      <c r="C59" s="16">
        <f t="shared" si="6"/>
        <v>0.0003268958193784881</v>
      </c>
      <c r="D59" s="14">
        <f t="shared" si="7"/>
        <v>-1.959119356341538E-06</v>
      </c>
      <c r="E59"/>
      <c r="F59"/>
      <c r="G59"/>
      <c r="H59"/>
      <c r="I59"/>
    </row>
    <row r="60" spans="1:9" ht="12.75">
      <c r="A60" s="15">
        <v>260</v>
      </c>
      <c r="B60" s="13">
        <f t="shared" si="5"/>
        <v>0.2780191673286098</v>
      </c>
      <c r="C60" s="16">
        <f t="shared" si="6"/>
        <v>0.00030818423348202525</v>
      </c>
      <c r="D60" s="14">
        <f t="shared" si="7"/>
        <v>-1.7867405772445523E-06</v>
      </c>
      <c r="E60"/>
      <c r="F60"/>
      <c r="G60"/>
      <c r="H60"/>
      <c r="I60"/>
    </row>
    <row r="61" spans="1:9" ht="12.75">
      <c r="A61" s="15">
        <v>270</v>
      </c>
      <c r="B61" s="13">
        <f t="shared" si="5"/>
        <v>0.2750240414280427</v>
      </c>
      <c r="C61" s="16">
        <f t="shared" si="6"/>
        <v>0.00029109527249555005</v>
      </c>
      <c r="D61" s="14">
        <f t="shared" si="7"/>
        <v>-1.63409983362677E-06</v>
      </c>
      <c r="E61"/>
      <c r="F61"/>
      <c r="G61"/>
      <c r="H61"/>
      <c r="I61"/>
    </row>
    <row r="62" spans="1:9" ht="12.75">
      <c r="A62" s="15">
        <v>280</v>
      </c>
      <c r="B62" s="13">
        <f t="shared" si="5"/>
        <v>0.2721924671196132</v>
      </c>
      <c r="C62" s="16">
        <f t="shared" si="6"/>
        <v>0.00027544556944629256</v>
      </c>
      <c r="D62" s="14">
        <f t="shared" si="7"/>
        <v>-1.4984736179741332E-06</v>
      </c>
      <c r="E62"/>
      <c r="F62"/>
      <c r="G62"/>
      <c r="H62"/>
      <c r="I62"/>
    </row>
    <row r="63" spans="1:9" ht="12.75">
      <c r="A63" s="15">
        <v>290</v>
      </c>
      <c r="B63" s="13">
        <f t="shared" si="5"/>
        <v>0.26951086271482316</v>
      </c>
      <c r="C63" s="16">
        <f t="shared" si="6"/>
        <v>0.000261076763740192</v>
      </c>
      <c r="D63" s="14">
        <f t="shared" si="7"/>
        <v>-1.3775701221839372E-06</v>
      </c>
      <c r="E63"/>
      <c r="F63"/>
      <c r="G63"/>
      <c r="H63"/>
      <c r="I63"/>
    </row>
    <row r="64" spans="1:9" ht="12.75">
      <c r="A64" s="15">
        <v>300</v>
      </c>
      <c r="B64" s="13">
        <f t="shared" si="5"/>
        <v>0.2669671217556651</v>
      </c>
      <c r="C64" s="16">
        <f t="shared" si="6"/>
        <v>0.0002478515773759398</v>
      </c>
      <c r="D64" s="14">
        <f t="shared" si="7"/>
        <v>-1.2694532756649597E-06</v>
      </c>
      <c r="E64"/>
      <c r="F64"/>
      <c r="G64"/>
      <c r="H64"/>
      <c r="I64"/>
    </row>
    <row r="65" spans="1:9" ht="12.75">
      <c r="A65" s="15">
        <v>310</v>
      </c>
      <c r="B65" s="13">
        <f t="shared" si="5"/>
        <v>0.264550418895963</v>
      </c>
      <c r="C65" s="16">
        <f t="shared" si="6"/>
        <v>0.00023565057597033364</v>
      </c>
      <c r="D65" s="14">
        <f t="shared" si="7"/>
        <v>-1.1724812102256547E-06</v>
      </c>
      <c r="E65"/>
      <c r="F65"/>
      <c r="G65"/>
      <c r="H65"/>
      <c r="I65"/>
    </row>
    <row r="66" spans="1:9" ht="12.75">
      <c r="A66" s="15">
        <v>320</v>
      </c>
      <c r="B66" s="13">
        <f t="shared" si="5"/>
        <v>0.2622510452989546</v>
      </c>
      <c r="C66" s="16">
        <f t="shared" si="6"/>
        <v>0.0002243694852518302</v>
      </c>
      <c r="D66" s="14">
        <f t="shared" si="7"/>
        <v>-1.0852562742535635E-06</v>
      </c>
      <c r="E66"/>
      <c r="F66"/>
      <c r="G66"/>
      <c r="H66"/>
      <c r="I66"/>
    </row>
    <row r="67" spans="1:9" ht="12.75">
      <c r="A67" s="15">
        <v>330</v>
      </c>
      <c r="B67" s="13">
        <f t="shared" si="5"/>
        <v>0.260060268533459</v>
      </c>
      <c r="C67" s="16">
        <f t="shared" si="6"/>
        <v>0.00021391695943881255</v>
      </c>
      <c r="D67" s="14">
        <f t="shared" si="7"/>
        <v>-1.0065843014511157E-06</v>
      </c>
      <c r="E67"/>
      <c r="F67"/>
      <c r="G67"/>
      <c r="H67"/>
      <c r="I67"/>
    </row>
    <row r="68" spans="1:9" ht="12.75">
      <c r="A68" s="15">
        <v>340</v>
      </c>
      <c r="B68" s="13">
        <f t="shared" si="5"/>
        <v>0.2579702128803313</v>
      </c>
      <c r="C68" s="16">
        <f t="shared" si="6"/>
        <v>0.00020421271843185573</v>
      </c>
      <c r="D68" s="14">
        <f t="shared" si="7"/>
        <v>-9.354413089353919E-07</v>
      </c>
      <c r="E68"/>
      <c r="F68"/>
      <c r="G68"/>
      <c r="H68"/>
      <c r="I68"/>
    </row>
    <row r="69" spans="1:9" ht="12.75">
      <c r="A69" s="15">
        <v>350</v>
      </c>
      <c r="B69" s="13">
        <f t="shared" si="5"/>
        <v>0.25597375670695827</v>
      </c>
      <c r="C69" s="16">
        <f t="shared" si="6"/>
        <v>0.00019518598705706272</v>
      </c>
      <c r="D69" s="14">
        <f t="shared" si="7"/>
        <v>-8.709461740071236E-07</v>
      </c>
      <c r="E69"/>
      <c r="F69"/>
      <c r="G69"/>
      <c r="H69"/>
      <c r="I69"/>
    </row>
    <row r="70" spans="1:9" ht="12.75">
      <c r="A70" s="15">
        <v>360</v>
      </c>
      <c r="B70" s="13">
        <f t="shared" si="5"/>
        <v>0.2540644441678833</v>
      </c>
      <c r="C70" s="16">
        <f t="shared" si="6"/>
        <v>0.00018677418256183735</v>
      </c>
      <c r="D70" s="14">
        <f t="shared" si="7"/>
        <v>-8.123381358608995E-07</v>
      </c>
      <c r="E70"/>
      <c r="F70"/>
      <c r="G70"/>
      <c r="H70"/>
      <c r="I70"/>
    </row>
    <row r="71" spans="1:9" ht="12.75">
      <c r="A71" s="15">
        <v>370</v>
      </c>
      <c r="B71" s="13">
        <f t="shared" si="5"/>
        <v>0.2522364089740935</v>
      </c>
      <c r="C71" s="16">
        <f t="shared" si="6"/>
        <v>0.00017892180688168152</v>
      </c>
      <c r="D71" s="14">
        <f t="shared" si="7"/>
        <v>-7.589582033014823E-07</v>
      </c>
      <c r="E71"/>
      <c r="F71"/>
      <c r="G71"/>
      <c r="H71"/>
      <c r="I71"/>
    </row>
    <row r="72" spans="1:9" ht="12.75">
      <c r="A72" s="15">
        <v>380</v>
      </c>
      <c r="B72" s="13">
        <f t="shared" si="5"/>
        <v>0.2504843083656453</v>
      </c>
      <c r="C72" s="16">
        <f t="shared" si="6"/>
        <v>0.0001715795084223113</v>
      </c>
      <c r="D72" s="14">
        <f t="shared" si="7"/>
        <v>-7.102337349759253E-07</v>
      </c>
      <c r="E72"/>
      <c r="F72"/>
      <c r="G72"/>
      <c r="H72"/>
      <c r="I72"/>
    </row>
    <row r="73" spans="1:9" ht="12.75">
      <c r="A73" s="15">
        <v>390</v>
      </c>
      <c r="B73" s="13">
        <f t="shared" si="5"/>
        <v>0.24880326574077216</v>
      </c>
      <c r="C73" s="16">
        <f t="shared" si="6"/>
        <v>0.00016470328467503624</v>
      </c>
      <c r="D73" s="14">
        <f t="shared" si="7"/>
        <v>-6.656656051407656E-07</v>
      </c>
      <c r="E73"/>
      <c r="F73"/>
      <c r="G73"/>
      <c r="H73"/>
      <c r="I73"/>
    </row>
    <row r="74" spans="1:9" ht="12.75">
      <c r="A74" s="15">
        <v>400</v>
      </c>
      <c r="B74" s="13">
        <f t="shared" si="5"/>
        <v>0.24718882065413594</v>
      </c>
      <c r="C74" s="16">
        <f t="shared" si="6"/>
        <v>0.00015825380225117585</v>
      </c>
      <c r="D74" s="14">
        <f t="shared" si="7"/>
        <v>-6.248174838741399E-07</v>
      </c>
      <c r="E74"/>
      <c r="F74"/>
      <c r="G74"/>
      <c r="H74"/>
      <c r="I74"/>
    </row>
    <row r="75" spans="1:9" ht="12.75">
      <c r="A75" s="15">
        <v>410</v>
      </c>
      <c r="B75" s="13">
        <f t="shared" si="5"/>
        <v>0.24563688510908982</v>
      </c>
      <c r="C75" s="16">
        <f t="shared" si="6"/>
        <v>0.00015219581515527812</v>
      </c>
      <c r="D75" s="14">
        <f t="shared" si="7"/>
        <v>-5.873068524839883E-07</v>
      </c>
      <c r="E75"/>
      <c r="F75"/>
      <c r="G75"/>
      <c r="H75"/>
      <c r="I75"/>
    </row>
    <row r="76" spans="1:9" ht="12.75">
      <c r="A76" s="15">
        <v>420</v>
      </c>
      <c r="B76" s="13">
        <f t="shared" si="5"/>
        <v>0.24414370524294776</v>
      </c>
      <c r="C76" s="16">
        <f t="shared" si="6"/>
        <v>0.0001464976655307194</v>
      </c>
      <c r="D76" s="14">
        <f t="shared" si="7"/>
        <v>-5.527974478164407E-07</v>
      </c>
      <c r="E76"/>
      <c r="F76"/>
      <c r="G76"/>
      <c r="H76"/>
      <c r="I76"/>
    </row>
    <row r="77" spans="1:9" ht="12.75">
      <c r="A77" s="15">
        <v>430</v>
      </c>
      <c r="B77" s="13">
        <f t="shared" si="5"/>
        <v>0.242705827647628</v>
      </c>
      <c r="C77" s="16">
        <f t="shared" si="6"/>
        <v>0.00014113085387277172</v>
      </c>
      <c r="D77" s="14">
        <f t="shared" si="7"/>
        <v>-5.209928872719449E-07</v>
      </c>
      <c r="E77"/>
      <c r="F77"/>
      <c r="G77"/>
      <c r="H77"/>
      <c r="I77"/>
    </row>
    <row r="78" spans="1:9" ht="12.75">
      <c r="A78" s="15">
        <v>440</v>
      </c>
      <c r="B78" s="13">
        <f t="shared" si="5"/>
        <v>0.24132006968649405</v>
      </c>
      <c r="C78" s="16">
        <f t="shared" si="6"/>
        <v>0.00013606966794547088</v>
      </c>
      <c r="D78" s="14">
        <f t="shared" si="7"/>
        <v>-4.916312727467804E-07</v>
      </c>
      <c r="E78"/>
      <c r="F78"/>
      <c r="G78"/>
      <c r="H78"/>
      <c r="I78"/>
    </row>
    <row r="79" spans="1:9" ht="12.75">
      <c r="A79" s="15">
        <v>450</v>
      </c>
      <c r="B79" s="13">
        <f t="shared" si="5"/>
        <v>0.2399834932664192</v>
      </c>
      <c r="C79" s="16">
        <f t="shared" si="6"/>
        <v>0.00013129086146371224</v>
      </c>
      <c r="D79" s="14">
        <f t="shared" si="7"/>
        <v>-4.644806089006905E-07</v>
      </c>
      <c r="E79"/>
      <c r="F79"/>
      <c r="G79"/>
      <c r="H79"/>
      <c r="I79"/>
    </row>
    <row r="80" spans="1:9" ht="12.75">
      <c r="A80" s="15">
        <v>460</v>
      </c>
      <c r="B80" s="13">
        <f t="shared" si="5"/>
        <v>0.23869338160578057</v>
      </c>
      <c r="C80" s="16">
        <f t="shared" si="6"/>
        <v>0.00012677337509317828</v>
      </c>
      <c r="D80" s="14">
        <f t="shared" si="7"/>
        <v>-4.393349010351982E-07</v>
      </c>
      <c r="E80"/>
      <c r="F80"/>
      <c r="G80"/>
      <c r="H80"/>
      <c r="I80"/>
    </row>
    <row r="81" spans="1:9" ht="12.75">
      <c r="A81" s="15">
        <v>470</v>
      </c>
      <c r="B81" s="13">
        <f t="shared" si="5"/>
        <v>0.2374472186072507</v>
      </c>
      <c r="C81" s="16">
        <f t="shared" si="6"/>
        <v>0.0001224980935430957</v>
      </c>
      <c r="D81" s="14">
        <f t="shared" si="7"/>
        <v>-4.160108219617605E-07</v>
      </c>
      <c r="E81"/>
      <c r="F81"/>
      <c r="G81"/>
      <c r="H81"/>
      <c r="I81"/>
    </row>
    <row r="82" spans="1:9" ht="12.75">
      <c r="A82" s="15">
        <v>480</v>
      </c>
      <c r="B82" s="13">
        <f t="shared" si="5"/>
        <v>0.23624267050131664</v>
      </c>
      <c r="C82" s="16">
        <f t="shared" si="6"/>
        <v>0.000118447633532167</v>
      </c>
      <c r="D82" s="14">
        <f t="shared" si="7"/>
        <v>-3.94344856728004E-07</v>
      </c>
      <c r="E82"/>
      <c r="F82"/>
      <c r="G82"/>
      <c r="H82"/>
      <c r="I82"/>
    </row>
    <row r="83" spans="1:9" ht="12.75">
      <c r="A83" s="15">
        <v>490</v>
      </c>
      <c r="B83" s="13">
        <f t="shared" si="5"/>
        <v>0.2350775694743705</v>
      </c>
      <c r="C83" s="16">
        <f t="shared" si="6"/>
        <v>0.000114606158237534</v>
      </c>
      <c r="D83" s="14">
        <f t="shared" si="7"/>
        <v>-3.741908498854151E-07</v>
      </c>
      <c r="E83"/>
      <c r="F83"/>
      <c r="G83"/>
      <c r="H83"/>
      <c r="I83"/>
    </row>
    <row r="84" spans="1:9" ht="12.75">
      <c r="A84" s="15">
        <v>500</v>
      </c>
      <c r="B84" s="13">
        <f t="shared" si="5"/>
        <v>0.2339498990355811</v>
      </c>
      <c r="C84" s="16">
        <f t="shared" si="6"/>
        <v>0.00011095921452323427</v>
      </c>
      <c r="D84" s="14">
        <f t="shared" si="7"/>
        <v>-3.554178928564736E-07</v>
      </c>
      <c r="E84"/>
      <c r="F84"/>
      <c r="G84"/>
      <c r="H84"/>
      <c r="I84"/>
    </row>
    <row r="85" spans="1:9" ht="12.75">
      <c r="A85" s="15">
        <v>510</v>
      </c>
      <c r="B85" s="13">
        <f t="shared" si="5"/>
        <v>0.23285778091085058</v>
      </c>
      <c r="C85" s="16">
        <f t="shared" si="6"/>
        <v>0.00010749358981470396</v>
      </c>
      <c r="D85" s="14">
        <f t="shared" si="7"/>
        <v>-3.379084994735916E-07</v>
      </c>
      <c r="E85"/>
      <c r="F85"/>
      <c r="G85"/>
      <c r="H85"/>
      <c r="I85"/>
    </row>
    <row r="86" spans="1:9" ht="12.75">
      <c r="A86" s="15">
        <v>520</v>
      </c>
      <c r="B86" s="13">
        <f t="shared" si="5"/>
        <v>0.231799463281049</v>
      </c>
      <c r="C86" s="16">
        <f t="shared" si="6"/>
        <v>0.00010419718596066719</v>
      </c>
      <c r="D86" s="14">
        <f t="shared" si="7"/>
        <v>-3.2155702637580823E-07</v>
      </c>
      <c r="E86"/>
      <c r="F86"/>
      <c r="G86"/>
      <c r="H86"/>
      <c r="I86"/>
    </row>
    <row r="87" spans="1:9" ht="12.75">
      <c r="A87" s="15">
        <v>530</v>
      </c>
      <c r="B87" s="13">
        <f t="shared" si="5"/>
        <v>0.23077331020626607</v>
      </c>
      <c r="C87" s="16">
        <f t="shared" si="6"/>
        <v>0.0001010589078203523</v>
      </c>
      <c r="D87" s="14">
        <f t="shared" si="7"/>
        <v>-3.0626830202754237E-07</v>
      </c>
      <c r="E87"/>
      <c r="F87"/>
      <c r="G87"/>
      <c r="H87"/>
      <c r="I87"/>
    </row>
    <row r="88" spans="1:9" ht="12.75">
      <c r="A88" s="15">
        <v>540</v>
      </c>
      <c r="B88" s="13">
        <f aca="true" t="shared" si="8" ref="B88:B119">$G$3+($G$4-$G$3)*(1+($G$5*A88)^$G$6)^(-$G$7)</f>
        <v>0.22977779209872867</v>
      </c>
      <c r="C88" s="16">
        <f aca="true" t="shared" si="9" ref="C88:C119">$G$7*$G$6*($G$4-$G$3)*($G$5*A88)^$G$6*(1+($G$5*A88)^$G$6)^(-$G$7-1)/A88</f>
        <v>9.806856464623175E-05</v>
      </c>
      <c r="D88" s="14">
        <f aca="true" t="shared" si="10" ref="D88:D119">$G$7*$G$6*($G$4-$G$3)*($G$5)^$G$6*(($G$6-1)*A88^($G$6-2)*(1+($G$5*A88)^$G$6)^(-$G$7-1)+A88^($G$6-1)*(-$G$7-1)*$G$5^($G$6)*$G$6*A88^($G$6-1)*(1+($G$5*A88)^$G$6)^(-$G$7-2))</f>
        <v>-2.919564339581432E-07</v>
      </c>
      <c r="E88"/>
      <c r="F88"/>
      <c r="G88"/>
      <c r="H88"/>
      <c r="I88"/>
    </row>
    <row r="89" spans="1:9" ht="12.75">
      <c r="A89" s="15">
        <v>550</v>
      </c>
      <c r="B89" s="13">
        <f t="shared" si="8"/>
        <v>0.22881147712489502</v>
      </c>
      <c r="C89" s="16">
        <f t="shared" si="9"/>
        <v>9.521678261161713E-05</v>
      </c>
      <c r="D89" s="14">
        <f t="shared" si="10"/>
        <v>-2.7854376864422977E-07</v>
      </c>
      <c r="E89"/>
      <c r="F89"/>
      <c r="G89"/>
      <c r="H89"/>
      <c r="I89"/>
    </row>
    <row r="90" spans="1:9" ht="12.75">
      <c r="A90" s="15">
        <v>560</v>
      </c>
      <c r="B90" s="13">
        <f t="shared" si="8"/>
        <v>0.22787302343253446</v>
      </c>
      <c r="C90" s="16">
        <f t="shared" si="9"/>
        <v>9.249492706760636E-05</v>
      </c>
      <c r="D90" s="14">
        <f t="shared" si="10"/>
        <v>-2.6595998245608046E-07</v>
      </c>
      <c r="E90"/>
      <c r="F90"/>
      <c r="G90"/>
      <c r="H90"/>
      <c r="I90"/>
    </row>
    <row r="91" spans="1:9" ht="12.75">
      <c r="A91" s="15">
        <v>570</v>
      </c>
      <c r="B91" s="13">
        <f t="shared" si="8"/>
        <v>0.22696117211173555</v>
      </c>
      <c r="C91" s="16">
        <f t="shared" si="9"/>
        <v>8.989503331253489E-05</v>
      </c>
      <c r="D91" s="14">
        <f t="shared" si="10"/>
        <v>-2.5414128541454145E-07</v>
      </c>
      <c r="E91"/>
      <c r="F91"/>
      <c r="G91"/>
      <c r="H91"/>
      <c r="I91"/>
    </row>
    <row r="92" spans="1:9" ht="12.75">
      <c r="A92" s="15">
        <v>580</v>
      </c>
      <c r="B92" s="13">
        <f t="shared" si="8"/>
        <v>0.22607474081008933</v>
      </c>
      <c r="C92" s="16">
        <f t="shared" si="9"/>
        <v>8.740974482533733E-05</v>
      </c>
      <c r="D92" s="14">
        <f t="shared" si="10"/>
        <v>-2.430297222776814E-07</v>
      </c>
      <c r="E92"/>
      <c r="F92"/>
      <c r="G92"/>
      <c r="H92"/>
      <c r="I92"/>
    </row>
    <row r="93" spans="1:9" ht="12.75">
      <c r="A93" s="15">
        <v>590</v>
      </c>
      <c r="B93" s="13">
        <f t="shared" si="8"/>
        <v>0.225212617932047</v>
      </c>
      <c r="C93" s="16">
        <f t="shared" si="9"/>
        <v>8.503225805709912E-05</v>
      </c>
      <c r="D93" s="14">
        <f t="shared" si="10"/>
        <v>-2.3257255779461406E-07</v>
      </c>
      <c r="E93"/>
      <c r="F93"/>
      <c r="G93"/>
      <c r="H93"/>
      <c r="I93"/>
    </row>
    <row r="94" spans="1:9" ht="12.75">
      <c r="A94" s="15">
        <v>600</v>
      </c>
      <c r="B94" s="13">
        <f t="shared" si="8"/>
        <v>0.22437375736088377</v>
      </c>
      <c r="C94" s="16">
        <f t="shared" si="9"/>
        <v>8.27562729967048E-05</v>
      </c>
      <c r="D94" s="14">
        <f t="shared" si="10"/>
        <v>-2.2272173490737808E-07</v>
      </c>
      <c r="E94"/>
      <c r="F94"/>
      <c r="G94"/>
      <c r="H94"/>
      <c r="I94"/>
    </row>
    <row r="95" spans="1:9" ht="12.75">
      <c r="A95" s="15">
        <v>610</v>
      </c>
      <c r="B95" s="13">
        <f t="shared" si="8"/>
        <v>0.22355717364900923</v>
      </c>
      <c r="C95" s="16">
        <f t="shared" si="9"/>
        <v>8.05759488302752E-05</v>
      </c>
      <c r="D95" s="14">
        <f t="shared" si="10"/>
        <v>-2.1343339631526586E-07</v>
      </c>
      <c r="E95"/>
      <c r="F95"/>
      <c r="G95"/>
      <c r="H95"/>
      <c r="I95"/>
    </row>
    <row r="96" spans="1:9" ht="12.75">
      <c r="A96" s="15">
        <v>620</v>
      </c>
      <c r="B96" s="13">
        <f t="shared" si="8"/>
        <v>0.2227619376287134</v>
      </c>
      <c r="C96" s="16">
        <f t="shared" si="9"/>
        <v>7.848586410286953E-05</v>
      </c>
      <c r="D96" s="14">
        <f t="shared" si="10"/>
        <v>-2.0466746119243635E-07</v>
      </c>
      <c r="E96"/>
      <c r="F96"/>
      <c r="G96"/>
      <c r="H96"/>
      <c r="I96"/>
    </row>
    <row r="97" spans="1:9" ht="12.75">
      <c r="A97" s="15">
        <v>630</v>
      </c>
      <c r="B97" s="13">
        <f t="shared" si="8"/>
        <v>0.2219871724009599</v>
      </c>
      <c r="C97" s="16">
        <f t="shared" si="9"/>
        <v>7.648098086703916E-05</v>
      </c>
      <c r="D97" s="14">
        <f t="shared" si="10"/>
        <v>-1.9638725001241666E-07</v>
      </c>
      <c r="E97"/>
      <c r="F97"/>
      <c r="G97"/>
      <c r="H97"/>
      <c r="I97"/>
    </row>
    <row r="98" spans="1:9" ht="12.75">
      <c r="A98" s="15">
        <v>640</v>
      </c>
      <c r="B98" s="13">
        <f t="shared" si="8"/>
        <v>0.22123204966465915</v>
      </c>
      <c r="C98" s="16">
        <f t="shared" si="9"/>
        <v>7.455661236822828E-05</v>
      </c>
      <c r="D98" s="14">
        <f t="shared" si="10"/>
        <v>-1.8855915141770803E-07</v>
      </c>
      <c r="E98"/>
      <c r="F98"/>
      <c r="G98"/>
      <c r="H98"/>
      <c r="I98"/>
    </row>
    <row r="99" spans="1:9" ht="12.75">
      <c r="A99" s="15">
        <v>650</v>
      </c>
      <c r="B99" s="13">
        <f t="shared" si="8"/>
        <v>0.22049578635306577</v>
      </c>
      <c r="C99" s="16">
        <f t="shared" si="9"/>
        <v>7.270839387334232E-05</v>
      </c>
      <c r="D99" s="14">
        <f t="shared" si="10"/>
        <v>-1.811523259084433E-07</v>
      </c>
      <c r="E99"/>
      <c r="F99"/>
      <c r="G99"/>
      <c r="H99"/>
      <c r="I99"/>
    </row>
    <row r="100" spans="1:9" ht="12.75">
      <c r="A100" s="15">
        <v>660</v>
      </c>
      <c r="B100" s="13">
        <f t="shared" si="8"/>
        <v>0.2197776415476297</v>
      </c>
      <c r="C100" s="16">
        <f t="shared" si="9"/>
        <v>7.093225629741429E-05</v>
      </c>
      <c r="D100" s="14">
        <f t="shared" si="10"/>
        <v>-1.7413844183503026E-07</v>
      </c>
      <c r="E100"/>
      <c r="F100"/>
      <c r="G100"/>
      <c r="H100"/>
      <c r="I100"/>
    </row>
    <row r="101" spans="1:9" ht="12.75">
      <c r="A101" s="15">
        <v>670</v>
      </c>
      <c r="B101" s="13">
        <f t="shared" si="8"/>
        <v>0.2190769136428694</v>
      </c>
      <c r="C101" s="16">
        <f t="shared" si="9"/>
        <v>6.922440232533962E-05</v>
      </c>
      <c r="D101" s="14">
        <f t="shared" si="10"/>
        <v>-1.6749143978596767E-07</v>
      </c>
      <c r="E101"/>
      <c r="F101"/>
      <c r="G101"/>
      <c r="H101"/>
      <c r="I101"/>
    </row>
    <row r="102" spans="1:9" ht="12.75">
      <c r="A102" s="15">
        <v>680</v>
      </c>
      <c r="B102" s="13">
        <f t="shared" si="8"/>
        <v>0.21839293773867702</v>
      </c>
      <c r="C102" s="16">
        <f t="shared" si="9"/>
        <v>6.758128476208059E-05</v>
      </c>
      <c r="D102" s="14">
        <f t="shared" si="10"/>
        <v>-1.6118732198005891E-07</v>
      </c>
      <c r="E102"/>
      <c r="F102"/>
      <c r="G102"/>
      <c r="H102"/>
      <c r="I102"/>
    </row>
    <row r="103" spans="1:9" ht="12.75">
      <c r="A103" s="15">
        <v>690</v>
      </c>
      <c r="B103" s="13">
        <f t="shared" si="8"/>
        <v>0.21772508323896966</v>
      </c>
      <c r="C103" s="16">
        <f t="shared" si="9"/>
        <v>6.599958687637386E-05</v>
      </c>
      <c r="D103" s="14">
        <f t="shared" si="10"/>
        <v>-1.5520396371590962E-07</v>
      </c>
      <c r="E103"/>
      <c r="F103"/>
      <c r="G103"/>
      <c r="H103"/>
      <c r="I103"/>
    </row>
    <row r="104" spans="1:9" ht="12.75">
      <c r="A104" s="15">
        <v>700</v>
      </c>
      <c r="B104" s="13">
        <f t="shared" si="8"/>
        <v>0.21707275163781176</v>
      </c>
      <c r="C104" s="16">
        <f t="shared" si="9"/>
        <v>6.44762045304935E-05</v>
      </c>
      <c r="D104" s="14">
        <f t="shared" si="10"/>
        <v>-1.4952094431229365E-07</v>
      </c>
      <c r="E104"/>
      <c r="F104"/>
      <c r="G104"/>
      <c r="H104"/>
      <c r="I104"/>
    </row>
    <row r="105" spans="1:9" ht="12.75">
      <c r="A105" s="15">
        <v>710</v>
      </c>
      <c r="B105" s="13">
        <f t="shared" si="8"/>
        <v>0.21643537447608252</v>
      </c>
      <c r="C105" s="16">
        <f t="shared" si="9"/>
        <v>6.300822991260972E-05</v>
      </c>
      <c r="D105" s="14">
        <f t="shared" si="10"/>
        <v>-1.4411939530036924E-07</v>
      </c>
      <c r="E105"/>
      <c r="F105"/>
      <c r="G105"/>
      <c r="H105"/>
      <c r="I105"/>
    </row>
    <row r="106" spans="1:9" ht="12.75">
      <c r="A106" s="15">
        <v>720</v>
      </c>
      <c r="B106" s="13">
        <f t="shared" si="8"/>
        <v>0.21581241145349214</v>
      </c>
      <c r="C106" s="16">
        <f t="shared" si="9"/>
        <v>6.159293670922653E-05</v>
      </c>
      <c r="D106" s="14">
        <f t="shared" si="10"/>
        <v>-1.3898186391078742E-07</v>
      </c>
      <c r="E106"/>
      <c r="F106"/>
      <c r="G106"/>
      <c r="H106"/>
      <c r="I106"/>
    </row>
    <row r="107" spans="1:9" ht="12.75">
      <c r="A107" s="15">
        <v>730</v>
      </c>
      <c r="B107" s="13">
        <f t="shared" si="8"/>
        <v>0.21520334868228103</v>
      </c>
      <c r="C107" s="16">
        <f t="shared" si="9"/>
        <v>6.0227766573505734E-05</v>
      </c>
      <c r="D107" s="14">
        <f t="shared" si="10"/>
        <v>-1.3409219014226803E-07</v>
      </c>
      <c r="E107"/>
      <c r="F107"/>
      <c r="G107"/>
      <c r="H107"/>
      <c r="I107"/>
    </row>
    <row r="108" spans="1:9" ht="12.75">
      <c r="A108" s="15">
        <v>740</v>
      </c>
      <c r="B108" s="13">
        <f t="shared" si="8"/>
        <v>0.21460769707029673</v>
      </c>
      <c r="C108" s="16">
        <f t="shared" si="9"/>
        <v>5.89103167613398E-05</v>
      </c>
      <c r="D108" s="14">
        <f t="shared" si="10"/>
        <v>-1.2943539590883459E-07</v>
      </c>
      <c r="E108"/>
      <c r="F108"/>
      <c r="G108"/>
      <c r="H108"/>
      <c r="I108"/>
    </row>
    <row r="109" spans="1:9" ht="12.75">
      <c r="A109" s="15">
        <v>750</v>
      </c>
      <c r="B109" s="13">
        <f t="shared" si="8"/>
        <v>0.21402499082235127</v>
      </c>
      <c r="C109" s="16">
        <f t="shared" si="9"/>
        <v>5.763832882112944E-05</v>
      </c>
      <c r="D109" s="14">
        <f t="shared" si="10"/>
        <v>-1.2499758494540922E-07</v>
      </c>
      <c r="E109"/>
      <c r="F109"/>
      <c r="G109"/>
      <c r="H109"/>
      <c r="I109"/>
    </row>
    <row r="110" spans="1:9" ht="12.75">
      <c r="A110" s="15">
        <v>760</v>
      </c>
      <c r="B110" s="13">
        <f t="shared" si="8"/>
        <v>0.21345478604984125</v>
      </c>
      <c r="C110" s="16">
        <f t="shared" si="9"/>
        <v>5.640967823561475E-05</v>
      </c>
      <c r="D110" s="14">
        <f t="shared" si="10"/>
        <v>-1.2076585230992928E-07</v>
      </c>
      <c r="E110"/>
      <c r="F110"/>
      <c r="G110"/>
      <c r="H110"/>
      <c r="I110"/>
    </row>
    <row r="111" spans="1:9" ht="12.75">
      <c r="A111" s="15">
        <v>770</v>
      </c>
      <c r="B111" s="13">
        <f t="shared" si="8"/>
        <v>0.2128966594795711</v>
      </c>
      <c r="C111" s="16">
        <f t="shared" si="9"/>
        <v>5.5222364925022045E-05</v>
      </c>
      <c r="D111" s="14">
        <f t="shared" si="10"/>
        <v>-1.1672820245791327E-07</v>
      </c>
      <c r="E111"/>
      <c r="F111"/>
      <c r="G111"/>
      <c r="H111"/>
      <c r="I111"/>
    </row>
    <row r="112" spans="1:9" ht="12.75">
      <c r="A112" s="15">
        <v>780</v>
      </c>
      <c r="B112" s="13">
        <f t="shared" si="8"/>
        <v>0.21235020725358034</v>
      </c>
      <c r="C112" s="16">
        <f t="shared" si="9"/>
        <v>5.407450453041581E-05</v>
      </c>
      <c r="D112" s="14">
        <f t="shared" si="10"/>
        <v>-1.1287347498546015E-07</v>
      </c>
      <c r="E112"/>
      <c r="F112"/>
      <c r="G112"/>
      <c r="H112"/>
      <c r="I112"/>
    </row>
    <row r="113" spans="1:9" ht="12.75">
      <c r="A113" s="15">
        <v>790</v>
      </c>
      <c r="B113" s="13">
        <f t="shared" si="8"/>
        <v>0.21181504381254174</v>
      </c>
      <c r="C113" s="16">
        <f t="shared" si="9"/>
        <v>5.296432040464819E-05</v>
      </c>
      <c r="D113" s="14">
        <f t="shared" si="10"/>
        <v>-1.0919127724137398E-07</v>
      </c>
      <c r="E113"/>
      <c r="F113"/>
      <c r="G113"/>
      <c r="H113"/>
      <c r="I113"/>
    </row>
    <row r="114" spans="1:9" ht="12.75">
      <c r="A114" s="15">
        <v>800</v>
      </c>
      <c r="B114" s="13">
        <f t="shared" si="8"/>
        <v>0.21129080085598642</v>
      </c>
      <c r="C114" s="16">
        <f t="shared" si="9"/>
        <v>5.1890136245826124E-05</v>
      </c>
      <c r="D114" s="14">
        <f t="shared" si="10"/>
        <v>-1.0567192310070358E-07</v>
      </c>
      <c r="E114"/>
      <c r="F114"/>
      <c r="G114"/>
      <c r="H114"/>
      <c r="I114"/>
    </row>
    <row r="115" spans="1:9" ht="12.75">
      <c r="A115" s="15">
        <v>810</v>
      </c>
      <c r="B115" s="13">
        <f t="shared" si="8"/>
        <v>0.21077712637322724</v>
      </c>
      <c r="C115" s="16">
        <f t="shared" si="9"/>
        <v>5.085036931488114E-05</v>
      </c>
      <c r="D115" s="14">
        <f t="shared" si="10"/>
        <v>-1.0230637727208442E-07</v>
      </c>
      <c r="E115"/>
      <c r="F115"/>
      <c r="G115"/>
      <c r="H115"/>
      <c r="I115"/>
    </row>
    <row r="116" spans="1:9" ht="12.75">
      <c r="A116" s="15">
        <v>820</v>
      </c>
      <c r="B116" s="13">
        <f t="shared" si="8"/>
        <v>0.21027368373940752</v>
      </c>
      <c r="C116" s="16">
        <f t="shared" si="9"/>
        <v>4.984352418474641E-05</v>
      </c>
      <c r="D116" s="14">
        <f t="shared" si="10"/>
        <v>-9.90862045815894E-08</v>
      </c>
      <c r="E116"/>
      <c r="F116"/>
      <c r="G116"/>
      <c r="H116"/>
      <c r="I116"/>
    </row>
    <row r="117" spans="1:9" ht="12.75">
      <c r="A117" s="15">
        <v>830</v>
      </c>
      <c r="B117" s="13">
        <f t="shared" si="8"/>
        <v>0.20978015087159835</v>
      </c>
      <c r="C117" s="16">
        <f t="shared" si="9"/>
        <v>4.886818697390067E-05</v>
      </c>
      <c r="D117" s="14">
        <f t="shared" si="10"/>
        <v>-9.60035237374837E-08</v>
      </c>
      <c r="E117"/>
      <c r="F117"/>
      <c r="G117"/>
      <c r="H117"/>
      <c r="I117"/>
    </row>
    <row r="118" spans="1:4" ht="12.75">
      <c r="A118" s="15">
        <v>840</v>
      </c>
      <c r="B118" s="13">
        <f t="shared" si="8"/>
        <v>0.20929621944031795</v>
      </c>
      <c r="C118" s="16">
        <f t="shared" si="9"/>
        <v>4.792302002172005E-05</v>
      </c>
      <c r="D118" s="14">
        <f t="shared" si="10"/>
        <v>-9.305096513457749E-08</v>
      </c>
    </row>
    <row r="119" spans="1:4" ht="12.75">
      <c r="A119" s="15">
        <v>850</v>
      </c>
      <c r="B119" s="13">
        <f t="shared" si="8"/>
        <v>0.20882159413225015</v>
      </c>
      <c r="C119" s="16">
        <f t="shared" si="9"/>
        <v>4.700675696724663E-05</v>
      </c>
      <c r="D119" s="14">
        <f t="shared" si="10"/>
        <v>-9.022163230467185E-08</v>
      </c>
    </row>
    <row r="120" spans="1:4" ht="12.75">
      <c r="A120" s="15">
        <v>860</v>
      </c>
      <c r="B120" s="13">
        <f aca="true" t="shared" si="11" ref="B120:B151">$G$3+($G$4-$G$3)*(1+($G$5*A120)^$G$6)^(-$G$7)</f>
        <v>0.20835599196030385</v>
      </c>
      <c r="C120" s="16">
        <f aca="true" t="shared" si="12" ref="C120:C151">$G$7*$G$6*($G$4-$G$3)*($G$5*A120)^$G$6*(1+($G$5*A120)^$G$6)^(-$G$7-1)/A120</f>
        <v>4.6118198196701836E-05</v>
      </c>
      <c r="D120" s="14">
        <f aca="true" t="shared" si="13" ref="D120:D151">$G$7*$G$6*($G$4-$G$3)*($G$5)^$G$6*(($G$6-1)*A120^($G$6-2)*(1+($G$5*A120)^$G$6)^(-$G$7-1)+A120^($G$6-1)*(-$G$7-1)*$G$5^($G$6)*$G$6*A120^($G$6-1)*(1+($G$5*A120)^$G$6)^(-$G$7-2))</f>
        <v>-8.750906666176954E-08</v>
      </c>
    </row>
    <row r="121" spans="1:4" ht="12.75">
      <c r="A121" s="15">
        <v>870</v>
      </c>
      <c r="B121" s="13">
        <f t="shared" si="11"/>
        <v>0.20789914161748563</v>
      </c>
      <c r="C121" s="16">
        <f t="shared" si="12"/>
        <v>4.5256206628396754E-05</v>
      </c>
      <c r="D121" s="14">
        <f t="shared" si="13"/>
        <v>-8.490721522798297E-08</v>
      </c>
    </row>
    <row r="122" spans="1:4" ht="12.75">
      <c r="A122" s="15">
        <v>880</v>
      </c>
      <c r="B122" s="13">
        <f t="shared" si="11"/>
        <v>0.20745078287135538</v>
      </c>
      <c r="C122" s="16">
        <f t="shared" si="12"/>
        <v>4.4419703806664244E-05</v>
      </c>
      <c r="D122" s="14">
        <f t="shared" si="13"/>
        <v>-8.241040105900463E-08</v>
      </c>
    </row>
    <row r="123" spans="1:4" ht="12.75">
      <c r="A123" s="15">
        <v>890</v>
      </c>
      <c r="B123" s="13">
        <f t="shared" si="11"/>
        <v>0.2070106659961064</v>
      </c>
      <c r="C123" s="16">
        <f t="shared" si="12"/>
        <v>4.36076662790995E-05</v>
      </c>
      <c r="D123" s="14">
        <f t="shared" si="13"/>
        <v>-8.001329611722117E-08</v>
      </c>
    </row>
    <row r="124" spans="1:4" ht="12.75">
      <c r="A124" s="15">
        <v>900</v>
      </c>
      <c r="B124" s="13">
        <f t="shared" si="11"/>
        <v>0.20657855123955374</v>
      </c>
      <c r="C124" s="16">
        <f t="shared" si="12"/>
        <v>4.281912223378287E-05</v>
      </c>
      <c r="D124" s="14">
        <f t="shared" si="13"/>
        <v>-7.771089636640634E-08</v>
      </c>
    </row>
    <row r="125" spans="1:4" ht="12.75">
      <c r="A125" s="15">
        <v>910</v>
      </c>
      <c r="B125" s="13">
        <f t="shared" si="11"/>
        <v>0.20615420832253997</v>
      </c>
      <c r="C125" s="16">
        <f t="shared" si="12"/>
        <v>4.2053148375302996E-05</v>
      </c>
      <c r="D125" s="14">
        <f t="shared" si="13"/>
        <v>-7.549849888494421E-08</v>
      </c>
    </row>
    <row r="126" spans="1:4" ht="12.75">
      <c r="A126" s="15">
        <v>920</v>
      </c>
      <c r="B126" s="13">
        <f t="shared" si="11"/>
        <v>0.20573741596846795</v>
      </c>
      <c r="C126" s="16">
        <f t="shared" si="12"/>
        <v>4.130886702032384E-05</v>
      </c>
      <c r="D126" s="14">
        <f t="shared" si="13"/>
        <v>-7.337168081496352E-08</v>
      </c>
    </row>
    <row r="127" spans="1:4" ht="12.75">
      <c r="A127" s="15">
        <v>930</v>
      </c>
      <c r="B127" s="13">
        <f t="shared" si="11"/>
        <v>0.20532796146085328</v>
      </c>
      <c r="C127" s="16">
        <f t="shared" si="12"/>
        <v>4.058544339517303E-05</v>
      </c>
      <c r="D127" s="14">
        <f t="shared" si="13"/>
        <v>-7.132627998295687E-08</v>
      </c>
    </row>
    <row r="128" spans="1:4" ht="12.75">
      <c r="A128" s="15">
        <v>940</v>
      </c>
      <c r="B128" s="13">
        <f t="shared" si="11"/>
        <v>0.20492564022695847</v>
      </c>
      <c r="C128" s="16">
        <f t="shared" si="12"/>
        <v>3.9882083119490086E-05</v>
      </c>
      <c r="D128" s="14">
        <f t="shared" si="13"/>
        <v>-6.935837704370405E-08</v>
      </c>
    </row>
    <row r="129" spans="1:4" ht="12.75">
      <c r="A129" s="15">
        <v>950</v>
      </c>
      <c r="B129" s="13">
        <f t="shared" si="11"/>
        <v>0.20453025544572095</v>
      </c>
      <c r="C129" s="16">
        <f t="shared" si="12"/>
        <v>3.91980298613819E-05</v>
      </c>
      <c r="D129" s="14">
        <f t="shared" si="13"/>
        <v>-6.746427901376056E-08</v>
      </c>
    </row>
    <row r="130" spans="1:4" ht="12.75">
      <c r="A130" s="15">
        <v>960</v>
      </c>
      <c r="B130" s="13">
        <f t="shared" si="11"/>
        <v>0.2041416176783285</v>
      </c>
      <c r="C130" s="16">
        <f t="shared" si="12"/>
        <v>3.8532563150803926E-05</v>
      </c>
      <c r="D130" s="14">
        <f t="shared" si="13"/>
        <v>-6.564050407374993E-08</v>
      </c>
    </row>
    <row r="131" spans="1:4" ht="12.75">
      <c r="A131" s="15">
        <v>970</v>
      </c>
      <c r="B131" s="13">
        <f t="shared" si="11"/>
        <v>0.2037595445199201</v>
      </c>
      <c r="C131" s="16">
        <f t="shared" si="12"/>
        <v>3.7884996339033444E-05</v>
      </c>
      <c r="D131" s="14">
        <f t="shared" si="13"/>
        <v>-6.38837675302317E-08</v>
      </c>
    </row>
    <row r="132" spans="1:4" ht="12.75">
      <c r="A132" s="15">
        <v>980</v>
      </c>
      <c r="B132" s="13">
        <f t="shared" si="11"/>
        <v>0.20338386027100838</v>
      </c>
      <c r="C132" s="16">
        <f t="shared" si="12"/>
        <v>3.7254674693142514E-05</v>
      </c>
      <c r="D132" s="14">
        <f t="shared" si="13"/>
        <v>-6.219096883830748E-08</v>
      </c>
    </row>
    <row r="133" spans="1:4" ht="12.75">
      <c r="A133" s="15">
        <v>990</v>
      </c>
      <c r="B133" s="13">
        <f t="shared" si="11"/>
        <v>0.2030143956273256</v>
      </c>
      <c r="C133" s="16">
        <f t="shared" si="12"/>
        <v>3.664097361531822E-05</v>
      </c>
      <c r="D133" s="14">
        <f t="shared" si="13"/>
        <v>-6.05591795954012E-08</v>
      </c>
    </row>
    <row r="134" spans="1:4" ht="12.75">
      <c r="A134" s="15">
        <v>1000</v>
      </c>
      <c r="B134" s="13">
        <f t="shared" si="11"/>
        <v>0.20265098738689014</v>
      </c>
      <c r="C134" s="16">
        <f t="shared" si="12"/>
        <v>3.604329697773026E-05</v>
      </c>
      <c r="D134" s="14">
        <f t="shared" si="13"/>
        <v>-5.898563242499195E-08</v>
      </c>
    </row>
    <row r="135" spans="1:4" ht="12.75">
      <c r="A135" s="15">
        <v>1100</v>
      </c>
      <c r="B135" s="13">
        <f t="shared" si="11"/>
        <v>0.1993179538578453</v>
      </c>
      <c r="C135" s="16">
        <f t="shared" si="12"/>
        <v>3.083423829184783E-05</v>
      </c>
      <c r="D135" s="14">
        <f t="shared" si="13"/>
        <v>-4.594122104916429E-08</v>
      </c>
    </row>
    <row r="136" spans="1:4" ht="12.75">
      <c r="A136" s="15">
        <v>1200</v>
      </c>
      <c r="B136" s="13">
        <f t="shared" si="11"/>
        <v>0.19644734892899302</v>
      </c>
      <c r="C136" s="16">
        <f t="shared" si="12"/>
        <v>2.6733970196232577E-05</v>
      </c>
      <c r="D136" s="14">
        <f t="shared" si="13"/>
        <v>-3.65550303445995E-08</v>
      </c>
    </row>
    <row r="137" spans="1:4" ht="12.75">
      <c r="A137" s="15">
        <v>1300</v>
      </c>
      <c r="B137" s="13">
        <f t="shared" si="11"/>
        <v>0.1939443152330264</v>
      </c>
      <c r="C137" s="16">
        <f t="shared" si="12"/>
        <v>2.3442153933678904E-05</v>
      </c>
      <c r="D137" s="14">
        <f t="shared" si="13"/>
        <v>-2.9615714331424236E-08</v>
      </c>
    </row>
    <row r="138" spans="1:4" ht="12.75">
      <c r="A138" s="15">
        <v>1400</v>
      </c>
      <c r="B138" s="13">
        <f t="shared" si="11"/>
        <v>0.19173883610423398</v>
      </c>
      <c r="C138" s="16">
        <f t="shared" si="12"/>
        <v>2.0754787968015908E-05</v>
      </c>
      <c r="D138" s="14">
        <f t="shared" si="13"/>
        <v>-2.4366153574546313E-08</v>
      </c>
    </row>
    <row r="139" spans="1:4" ht="12.75">
      <c r="A139" s="15">
        <v>1500</v>
      </c>
      <c r="B139" s="13">
        <f t="shared" si="11"/>
        <v>0.18977801121941676</v>
      </c>
      <c r="C139" s="16">
        <f t="shared" si="12"/>
        <v>1.8529127486591882E-05</v>
      </c>
      <c r="D139" s="14">
        <f t="shared" si="13"/>
        <v>-2.0315724851451292E-08</v>
      </c>
    </row>
    <row r="140" spans="1:4" ht="12.75">
      <c r="A140" s="15">
        <v>1600</v>
      </c>
      <c r="B140" s="13">
        <f t="shared" si="11"/>
        <v>0.1880210654215629</v>
      </c>
      <c r="C140" s="16">
        <f t="shared" si="12"/>
        <v>1.6662714004822525E-05</v>
      </c>
      <c r="D140" s="14">
        <f t="shared" si="13"/>
        <v>-1.7136502013322875E-08</v>
      </c>
    </row>
    <row r="141" spans="1:4" ht="12.75">
      <c r="A141" s="15">
        <v>1700</v>
      </c>
      <c r="B141" s="13">
        <f t="shared" si="11"/>
        <v>0.1864360203105093</v>
      </c>
      <c r="C141" s="16">
        <f t="shared" si="12"/>
        <v>1.5080364197533147E-05</v>
      </c>
      <c r="D141" s="14">
        <f t="shared" si="13"/>
        <v>-1.460334401129515E-08</v>
      </c>
    </row>
    <row r="142" spans="1:4" ht="12.75">
      <c r="A142" s="15">
        <v>1800</v>
      </c>
      <c r="B142" s="13">
        <f t="shared" si="11"/>
        <v>0.18499741333427333</v>
      </c>
      <c r="C142" s="16">
        <f t="shared" si="12"/>
        <v>1.3725833146208287E-05</v>
      </c>
      <c r="D142" s="14">
        <f t="shared" si="13"/>
        <v>-1.2558006798483389E-08</v>
      </c>
    </row>
    <row r="143" spans="1:4" ht="12.75">
      <c r="A143" s="15">
        <v>1900</v>
      </c>
      <c r="B143" s="13">
        <f t="shared" si="11"/>
        <v>0.18368469706765195</v>
      </c>
      <c r="C143" s="16">
        <f t="shared" si="12"/>
        <v>1.2556320539825466E-05</v>
      </c>
      <c r="D143" s="14">
        <f t="shared" si="13"/>
        <v>-1.0886938337064336E-08</v>
      </c>
    </row>
    <row r="144" spans="1:4" ht="12.75">
      <c r="A144" s="15">
        <v>2000</v>
      </c>
      <c r="B144" s="13">
        <f t="shared" si="11"/>
        <v>0.18248109203810667</v>
      </c>
      <c r="C144" s="16">
        <f t="shared" si="12"/>
        <v>1.1538759697846835E-05</v>
      </c>
      <c r="D144" s="14">
        <f t="shared" si="13"/>
        <v>-9.507142425167788E-09</v>
      </c>
    </row>
    <row r="145" spans="1:4" ht="12.75">
      <c r="A145" s="15">
        <v>2100</v>
      </c>
      <c r="B145" s="13">
        <f t="shared" si="11"/>
        <v>0.1813727491460333</v>
      </c>
      <c r="C145" s="16">
        <f t="shared" si="12"/>
        <v>1.0647255240979075E-05</v>
      </c>
      <c r="D145" s="14">
        <f t="shared" si="13"/>
        <v>-8.356948772601834E-09</v>
      </c>
    </row>
    <row r="146" spans="1:4" ht="12.75">
      <c r="A146" s="15">
        <v>2200</v>
      </c>
      <c r="B146" s="13">
        <f t="shared" si="11"/>
        <v>0.18034812786944673</v>
      </c>
      <c r="C146" s="16">
        <f t="shared" si="12"/>
        <v>9.861278834471186E-06</v>
      </c>
      <c r="D146" s="14">
        <f t="shared" si="13"/>
        <v>-7.389848780556962E-09</v>
      </c>
    </row>
    <row r="147" spans="1:4" ht="12.75">
      <c r="A147" s="15">
        <v>2300</v>
      </c>
      <c r="B147" s="13">
        <f t="shared" si="11"/>
        <v>0.1793975277043604</v>
      </c>
      <c r="C147" s="16">
        <f t="shared" si="12"/>
        <v>9.164376128918072E-06</v>
      </c>
      <c r="D147" s="14">
        <f t="shared" si="13"/>
        <v>-6.570294284671916E-09</v>
      </c>
    </row>
    <row r="148" spans="1:4" ht="12.75">
      <c r="A148" s="15">
        <v>2400</v>
      </c>
      <c r="B148" s="13">
        <f t="shared" si="11"/>
        <v>0.17851273027008602</v>
      </c>
      <c r="C148" s="16">
        <f t="shared" si="12"/>
        <v>8.543225175079511E-06</v>
      </c>
      <c r="D148" s="14">
        <f t="shared" si="13"/>
        <v>-5.8707811172009104E-09</v>
      </c>
    </row>
    <row r="149" spans="1:4" ht="12.75">
      <c r="A149" s="15">
        <v>2500</v>
      </c>
      <c r="B149" s="13">
        <f t="shared" si="11"/>
        <v>0.1776867225632335</v>
      </c>
      <c r="C149" s="16">
        <f t="shared" si="12"/>
        <v>7.986940778540356E-06</v>
      </c>
      <c r="D149" s="14">
        <f t="shared" si="13"/>
        <v>-5.269790529533823E-09</v>
      </c>
    </row>
    <row r="150" spans="1:4" ht="12.75">
      <c r="A150" s="15">
        <v>2600</v>
      </c>
      <c r="B150" s="13">
        <f t="shared" si="11"/>
        <v>0.17691348054812014</v>
      </c>
      <c r="C150" s="16">
        <f t="shared" si="12"/>
        <v>7.4865537216080585E-06</v>
      </c>
      <c r="D150" s="14">
        <f t="shared" si="13"/>
        <v>-4.750313866456265E-09</v>
      </c>
    </row>
    <row r="151" spans="1:4" ht="12.75">
      <c r="A151" s="15">
        <v>2700</v>
      </c>
      <c r="B151" s="13">
        <f t="shared" si="11"/>
        <v>0.17618779818165517</v>
      </c>
      <c r="C151" s="16">
        <f t="shared" si="12"/>
        <v>7.0346161487559685E-06</v>
      </c>
      <c r="D151" s="14">
        <f t="shared" si="13"/>
        <v>-4.2987804045219065E-09</v>
      </c>
    </row>
    <row r="152" spans="1:4" ht="12.75">
      <c r="A152" s="15">
        <v>2800</v>
      </c>
      <c r="B152" s="13">
        <f aca="true" t="shared" si="14" ref="B152:B183">$G$3+($G$4-$G$3)*(1+($G$5*A152)^$G$6)^(-$G$7)</f>
        <v>0.17550515105175682</v>
      </c>
      <c r="C152" s="16">
        <f aca="true" t="shared" si="15" ref="C152:C184">$G$7*$G$6*($G$4-$G$3)*($G$5*A152)^$G$6*(1+($G$5*A152)^$G$6)^(-$G$7-1)/A152</f>
        <v>6.624899205294727E-06</v>
      </c>
      <c r="D152" s="14">
        <f aca="true" t="shared" si="16" ref="D152:D184">$G$7*$G$6*($G$4-$G$3)*($G$5)^$G$6*(($G$6-1)*A152^($G$6-2)*(1+($G$5*A152)^$G$6)^(-$G$7-1)+A152^($G$6-1)*(-$G$7-1)*$G$5^($G$6)*$G$6*A152^($G$6-1)*(1+($G$5*A152)^$G$6)^(-$G$7-2))</f>
        <v>-3.9042681342185785E-09</v>
      </c>
    </row>
    <row r="153" spans="1:4" ht="12.75">
      <c r="A153" s="15">
        <v>2900</v>
      </c>
      <c r="B153" s="13">
        <f t="shared" si="14"/>
        <v>0.17486158666968124</v>
      </c>
      <c r="C153" s="16">
        <f t="shared" si="15"/>
        <v>6.2521589712733015E-06</v>
      </c>
      <c r="D153" s="14">
        <f t="shared" si="16"/>
        <v>-3.557915909034201E-09</v>
      </c>
    </row>
    <row r="154" spans="1:4" ht="12.75">
      <c r="A154" s="15">
        <v>3000</v>
      </c>
      <c r="B154" s="13">
        <f t="shared" si="14"/>
        <v>0.17425363549126666</v>
      </c>
      <c r="C154" s="16">
        <f t="shared" si="15"/>
        <v>5.91195353435653E-06</v>
      </c>
      <c r="D154" s="14">
        <f t="shared" si="16"/>
        <v>-3.252480766502277E-09</v>
      </c>
    </row>
    <row r="155" spans="1:4" ht="12.75">
      <c r="A155" s="15">
        <v>3100</v>
      </c>
      <c r="B155" s="13">
        <f t="shared" si="14"/>
        <v>0.17367823820781444</v>
      </c>
      <c r="C155" s="16">
        <f t="shared" si="15"/>
        <v>5.600498762028264E-06</v>
      </c>
      <c r="D155" s="14">
        <f t="shared" si="16"/>
        <v>-2.9820011679632285E-09</v>
      </c>
    </row>
    <row r="156" spans="1:4" ht="12.75">
      <c r="A156" s="15">
        <v>3200</v>
      </c>
      <c r="B156" s="13">
        <f t="shared" si="14"/>
        <v>0.17313268591600517</v>
      </c>
      <c r="C156" s="16">
        <f t="shared" si="15"/>
        <v>5.31455364846706E-06</v>
      </c>
      <c r="D156" s="14">
        <f t="shared" si="16"/>
        <v>-2.741538381323494E-09</v>
      </c>
    </row>
    <row r="157" spans="1:4" ht="12.75">
      <c r="A157" s="15">
        <v>3300</v>
      </c>
      <c r="B157" s="13">
        <f t="shared" si="14"/>
        <v>0.17261457056419796</v>
      </c>
      <c r="C157" s="16">
        <f t="shared" si="15"/>
        <v>5.051328470645635E-06</v>
      </c>
      <c r="D157" s="14">
        <f t="shared" si="16"/>
        <v>-2.526976115028731E-09</v>
      </c>
    </row>
    <row r="158" spans="1:4" ht="12.75">
      <c r="A158" s="15">
        <v>3400</v>
      </c>
      <c r="B158" s="13">
        <f t="shared" si="14"/>
        <v>0.1721217436595147</v>
      </c>
      <c r="C158" s="16">
        <f t="shared" si="15"/>
        <v>4.80841068684907E-06</v>
      </c>
      <c r="D158" s="14">
        <f t="shared" si="16"/>
        <v>-2.334863997065293E-09</v>
      </c>
    </row>
    <row r="159" spans="1:4" ht="12.75">
      <c r="A159" s="15">
        <v>3500</v>
      </c>
      <c r="B159" s="13">
        <f t="shared" si="14"/>
        <v>0.17165228166175783</v>
      </c>
      <c r="C159" s="16">
        <f t="shared" si="15"/>
        <v>4.5837047472013755E-06</v>
      </c>
      <c r="D159" s="14">
        <f t="shared" si="16"/>
        <v>-2.1622943557577546E-09</v>
      </c>
    </row>
    <row r="160" spans="1:4" ht="12.75">
      <c r="A160" s="15">
        <v>3600</v>
      </c>
      <c r="B160" s="13">
        <f t="shared" si="14"/>
        <v>0.1712044568255086</v>
      </c>
      <c r="C160" s="16">
        <f t="shared" si="15"/>
        <v>4.375382894921916E-06</v>
      </c>
      <c r="D160" s="14">
        <f t="shared" si="16"/>
        <v>-2.0068045101522196E-09</v>
      </c>
    </row>
    <row r="161" spans="1:4" ht="12.75">
      <c r="A161" s="15">
        <v>3700</v>
      </c>
      <c r="B161" s="13">
        <f t="shared" si="14"/>
        <v>0.17077671250848736</v>
      </c>
      <c r="C161" s="16">
        <f t="shared" si="15"/>
        <v>4.181844711927613E-06</v>
      </c>
      <c r="D161" s="14">
        <f t="shared" si="16"/>
        <v>-1.866298757671494E-09</v>
      </c>
    </row>
    <row r="162" spans="1:4" ht="12.75">
      <c r="A162" s="15">
        <v>3800</v>
      </c>
      <c r="B162" s="13">
        <f t="shared" si="14"/>
        <v>0.1703676421624244</v>
      </c>
      <c r="C162" s="16">
        <f t="shared" si="15"/>
        <v>4.001683667912613E-06</v>
      </c>
      <c r="D162" s="14">
        <f t="shared" si="16"/>
        <v>-1.7389856858223589E-09</v>
      </c>
    </row>
    <row r="163" spans="1:4" ht="12.75">
      <c r="A163" s="15">
        <v>3900</v>
      </c>
      <c r="B163" s="13">
        <f t="shared" si="14"/>
        <v>0.1699759713768051</v>
      </c>
      <c r="C163" s="16">
        <f t="shared" si="15"/>
        <v>3.8336593138892765E-06</v>
      </c>
      <c r="D163" s="14">
        <f t="shared" si="16"/>
        <v>-1.6233274905323155E-09</v>
      </c>
    </row>
    <row r="164" spans="1:4" ht="12.75">
      <c r="A164" s="15">
        <v>4000</v>
      </c>
      <c r="B164" s="13">
        <f t="shared" si="14"/>
        <v>0.16960054246656717</v>
      </c>
      <c r="C164" s="16">
        <f t="shared" si="15"/>
        <v>3.676674051916275E-06</v>
      </c>
      <c r="D164" s="14">
        <f t="shared" si="16"/>
        <v>-1.5179987651197411E-09</v>
      </c>
    </row>
    <row r="165" spans="1:4" ht="12.75">
      <c r="A165" s="15">
        <v>4100</v>
      </c>
      <c r="B165" s="13">
        <f t="shared" si="14"/>
        <v>0.16924030119001887</v>
      </c>
      <c r="C165" s="16">
        <f t="shared" si="15"/>
        <v>3.52975363578099E-06</v>
      </c>
      <c r="D165" s="14">
        <f t="shared" si="16"/>
        <v>-1.4218528070750988E-09</v>
      </c>
    </row>
    <row r="166" spans="1:4" ht="12.75">
      <c r="A166" s="15">
        <v>4200</v>
      </c>
      <c r="B166" s="13">
        <f t="shared" si="14"/>
        <v>0.16889428525878783</v>
      </c>
      <c r="C166" s="16">
        <f t="shared" si="15"/>
        <v>3.392030729727171E-06</v>
      </c>
      <c r="D166" s="14">
        <f t="shared" si="16"/>
        <v>-1.3338939284813975E-09</v>
      </c>
    </row>
    <row r="167" spans="1:4" ht="12.75">
      <c r="A167" s="15">
        <v>4300</v>
      </c>
      <c r="B167" s="13">
        <f t="shared" si="14"/>
        <v>0.16856161436192418</v>
      </c>
      <c r="C167" s="16">
        <f t="shared" si="15"/>
        <v>3.2627309863589222E-06</v>
      </c>
      <c r="D167" s="14">
        <f t="shared" si="16"/>
        <v>-1.253254588308755E-09</v>
      </c>
    </row>
    <row r="168" spans="1:4" ht="12.75">
      <c r="A168" s="15">
        <v>4400</v>
      </c>
      <c r="B168" s="13">
        <f t="shared" si="14"/>
        <v>0.16824148147470874</v>
      </c>
      <c r="C168" s="16">
        <f t="shared" si="15"/>
        <v>3.141161209780997E-06</v>
      </c>
      <c r="D168" s="14">
        <f t="shared" si="16"/>
        <v>-1.1791764184974947E-09</v>
      </c>
    </row>
    <row r="169" spans="1:4" ht="12.75">
      <c r="A169" s="15">
        <v>4500</v>
      </c>
      <c r="B169" s="13">
        <f t="shared" si="14"/>
        <v>0.1679331452618188</v>
      </c>
      <c r="C169" s="16">
        <f t="shared" si="15"/>
        <v>3.0266992526769644E-06</v>
      </c>
      <c r="D169" s="14">
        <f t="shared" si="16"/>
        <v>-1.110994410646498E-09</v>
      </c>
    </row>
    <row r="170" spans="1:4" ht="12.75">
      <c r="A170" s="15">
        <v>4600</v>
      </c>
      <c r="B170" s="13">
        <f t="shared" si="14"/>
        <v>0.16763592341623412</v>
      </c>
      <c r="C170" s="16">
        <f t="shared" si="15"/>
        <v>2.9187853614911614E-06</v>
      </c>
      <c r="D170" s="14">
        <f t="shared" si="16"/>
        <v>-1.048123680824664E-09</v>
      </c>
    </row>
    <row r="171" spans="1:4" ht="12.75">
      <c r="A171" s="15">
        <v>4700</v>
      </c>
      <c r="B171" s="13">
        <f t="shared" si="14"/>
        <v>0.1673491868011444</v>
      </c>
      <c r="C171" s="16">
        <f t="shared" si="15"/>
        <v>2.816914736024662E-06</v>
      </c>
      <c r="D171" s="14">
        <f t="shared" si="16"/>
        <v>-9.900483472587921E-10</v>
      </c>
    </row>
    <row r="172" spans="1:4" ht="12.75">
      <c r="A172" s="15">
        <v>4800</v>
      </c>
      <c r="B172" s="13">
        <f t="shared" si="14"/>
        <v>0.16707235428332506</v>
      </c>
      <c r="C172" s="16">
        <f t="shared" si="15"/>
        <v>2.7206311115086155E-06</v>
      </c>
      <c r="D172" s="14">
        <f t="shared" si="16"/>
        <v>-9.363121473826724E-10</v>
      </c>
    </row>
    <row r="173" spans="1:4" ht="12.75">
      <c r="A173" s="15">
        <v>4900</v>
      </c>
      <c r="B173" s="13">
        <f t="shared" si="14"/>
        <v>0.1668048881639006</v>
      </c>
      <c r="C173" s="16">
        <f t="shared" si="15"/>
        <v>2.6295212048185072E-06</v>
      </c>
      <c r="D173" s="14">
        <f t="shared" si="16"/>
        <v>-8.865104929060994E-10</v>
      </c>
    </row>
    <row r="174" spans="1:4" ht="12.75">
      <c r="A174" s="15">
        <v>5000</v>
      </c>
      <c r="B174" s="13">
        <f t="shared" si="14"/>
        <v>0.16654629012684435</v>
      </c>
      <c r="C174" s="16">
        <f t="shared" si="15"/>
        <v>2.5432098936625727E-06</v>
      </c>
      <c r="D174" s="14">
        <f t="shared" si="16"/>
        <v>-8.402837186504644E-10</v>
      </c>
    </row>
    <row r="175" spans="1:4" ht="12.75">
      <c r="A175" s="15">
        <v>6000</v>
      </c>
      <c r="B175" s="13">
        <f t="shared" si="14"/>
        <v>0.16436040130798416</v>
      </c>
      <c r="C175" s="16">
        <f t="shared" si="15"/>
        <v>1.881745934933404E-06</v>
      </c>
      <c r="D175" s="14">
        <f t="shared" si="16"/>
        <v>-5.182074796459146E-10</v>
      </c>
    </row>
    <row r="176" spans="1:4" ht="12.75">
      <c r="A176" s="15">
        <v>7000</v>
      </c>
      <c r="B176" s="13">
        <f t="shared" si="14"/>
        <v>0.1627046197506227</v>
      </c>
      <c r="C176" s="16">
        <f t="shared" si="15"/>
        <v>1.458601694610796E-06</v>
      </c>
      <c r="D176" s="14">
        <f t="shared" si="16"/>
        <v>-3.443371673035356E-10</v>
      </c>
    </row>
    <row r="177" spans="1:4" ht="12.75">
      <c r="A177" s="15">
        <v>8000</v>
      </c>
      <c r="B177" s="13">
        <f t="shared" si="14"/>
        <v>0.1613989483690381</v>
      </c>
      <c r="C177" s="16">
        <f t="shared" si="15"/>
        <v>1.1697692146734216E-06</v>
      </c>
      <c r="D177" s="14">
        <f t="shared" si="16"/>
        <v>-2.416520212568501E-10</v>
      </c>
    </row>
    <row r="178" spans="1:4" ht="12.75">
      <c r="A178" s="15">
        <v>9000</v>
      </c>
      <c r="B178" s="13">
        <f t="shared" si="14"/>
        <v>0.16033801838953005</v>
      </c>
      <c r="C178" s="16">
        <f t="shared" si="15"/>
        <v>9.62854312309999E-07</v>
      </c>
      <c r="D178" s="14">
        <f t="shared" si="16"/>
        <v>-1.7681673809598126E-10</v>
      </c>
    </row>
    <row r="179" spans="1:4" ht="12.75">
      <c r="A179" s="15">
        <v>10000</v>
      </c>
      <c r="B179" s="13">
        <f t="shared" si="14"/>
        <v>0.15945568631429458</v>
      </c>
      <c r="C179" s="16">
        <f t="shared" si="15"/>
        <v>8.089720946993805E-07</v>
      </c>
      <c r="D179" s="14">
        <f t="shared" si="16"/>
        <v>-1.3370803000060256E-10</v>
      </c>
    </row>
    <row r="180" spans="1:4" ht="12.75">
      <c r="A180" s="15">
        <v>11000</v>
      </c>
      <c r="B180" s="13">
        <f t="shared" si="14"/>
        <v>0.15870815113123796</v>
      </c>
      <c r="C180" s="16">
        <f t="shared" si="15"/>
        <v>6.91063542395286E-07</v>
      </c>
      <c r="D180" s="14">
        <f t="shared" si="16"/>
        <v>-1.0383972552058739E-10</v>
      </c>
    </row>
    <row r="181" spans="1:4" ht="12.75">
      <c r="A181" s="15">
        <v>12000</v>
      </c>
      <c r="B181" s="13">
        <f t="shared" si="14"/>
        <v>0.1580651535310363</v>
      </c>
      <c r="C181" s="16">
        <f t="shared" si="15"/>
        <v>5.984910277613057E-07</v>
      </c>
      <c r="D181" s="14">
        <f t="shared" si="16"/>
        <v>-8.24376964804645E-11</v>
      </c>
    </row>
    <row r="182" spans="1:4" ht="12.75">
      <c r="A182" s="15">
        <v>13000</v>
      </c>
      <c r="B182" s="13">
        <f t="shared" si="14"/>
        <v>0.1575050586526255</v>
      </c>
      <c r="C182" s="16">
        <f t="shared" si="15"/>
        <v>5.243223510502238E-07</v>
      </c>
      <c r="D182" s="14">
        <f t="shared" si="16"/>
        <v>-6.666739020773986E-11</v>
      </c>
    </row>
    <row r="183" spans="1:4" ht="12.75">
      <c r="A183" s="15">
        <v>14000</v>
      </c>
      <c r="B183" s="13">
        <f t="shared" si="14"/>
        <v>0.15701195132746915</v>
      </c>
      <c r="C183" s="16">
        <f t="shared" si="15"/>
        <v>4.638722559998074E-07</v>
      </c>
      <c r="D183" s="14">
        <f t="shared" si="16"/>
        <v>-5.4769165157765436E-11</v>
      </c>
    </row>
    <row r="184" spans="1:4" ht="12.75">
      <c r="A184" s="15">
        <v>15000</v>
      </c>
      <c r="B184" s="13">
        <f>$G$3+($G$4-$G$3)*(1+($G$5*A184)^$G$6)^(-$G$7)</f>
        <v>0.1565738398054275</v>
      </c>
      <c r="C184" s="16">
        <f t="shared" si="15"/>
        <v>4.1387543223802356E-07</v>
      </c>
      <c r="D184" s="14">
        <f t="shared" si="16"/>
        <v>-4.5608963569852983E-11</v>
      </c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0.28125" style="1" customWidth="1"/>
    <col min="3" max="3" width="12.8515625" style="1" customWidth="1"/>
    <col min="4" max="4" width="12.28125" style="1" customWidth="1"/>
    <col min="5" max="5" width="10.28125" style="1" customWidth="1"/>
    <col min="6" max="6" width="19.7109375" style="1" customWidth="1"/>
    <col min="7" max="9" width="10.28125" style="1" customWidth="1"/>
  </cols>
  <sheetData>
    <row r="1" spans="1:6" ht="12.75">
      <c r="A1" s="3" t="s">
        <v>0</v>
      </c>
      <c r="B1" s="3" t="s">
        <v>1</v>
      </c>
      <c r="C1" s="3" t="s">
        <v>8</v>
      </c>
      <c r="D1" s="3" t="s">
        <v>5</v>
      </c>
      <c r="F1" s="17" t="s">
        <v>22</v>
      </c>
    </row>
    <row r="2" spans="1:7" ht="12.75">
      <c r="A2" s="4">
        <v>1</v>
      </c>
      <c r="B2" s="2">
        <v>0.5403966540856531</v>
      </c>
      <c r="C2" s="2">
        <f aca="true" t="shared" si="0" ref="C2:C15">$G$3+($G$4-$G$3)*(1+($G$5*A2)^$G$6)^(-$G$7)</f>
        <v>0.5306994303447152</v>
      </c>
      <c r="D2" s="2">
        <f aca="true" t="shared" si="1" ref="D2:D15">(C2-B2)^2</f>
        <v>9.403614828180855E-05</v>
      </c>
      <c r="F2" s="19" t="s">
        <v>2</v>
      </c>
      <c r="G2" s="20"/>
    </row>
    <row r="3" spans="1:9" ht="12.75">
      <c r="A3" s="4">
        <v>5</v>
      </c>
      <c r="B3" s="2">
        <v>0.535</v>
      </c>
      <c r="C3" s="2">
        <f t="shared" si="0"/>
        <v>0.5302542321296175</v>
      </c>
      <c r="D3" s="2">
        <f t="shared" si="1"/>
        <v>2.252231267955485E-05</v>
      </c>
      <c r="E3" s="11"/>
      <c r="F3" s="5" t="s">
        <v>9</v>
      </c>
      <c r="G3" s="2">
        <v>0.14054498994655912</v>
      </c>
      <c r="H3" s="11"/>
      <c r="I3" s="11"/>
    </row>
    <row r="4" spans="1:9" ht="12.75">
      <c r="A4" s="4">
        <v>10</v>
      </c>
      <c r="B4" s="2">
        <v>0.52</v>
      </c>
      <c r="C4" s="2">
        <f t="shared" si="0"/>
        <v>0.5280886128877464</v>
      </c>
      <c r="D4" s="2">
        <f t="shared" si="1"/>
        <v>6.54256584478176E-05</v>
      </c>
      <c r="E4" s="2"/>
      <c r="F4" s="5" t="s">
        <v>10</v>
      </c>
      <c r="G4" s="2">
        <v>0.5307068679528391</v>
      </c>
      <c r="H4" s="2"/>
      <c r="I4" s="2"/>
    </row>
    <row r="5" spans="1:9" ht="12.75">
      <c r="A5" s="4">
        <v>20</v>
      </c>
      <c r="B5" s="2">
        <v>0.505</v>
      </c>
      <c r="C5" s="2">
        <f t="shared" si="0"/>
        <v>0.5165842550760418</v>
      </c>
      <c r="D5" s="2">
        <f t="shared" si="1"/>
        <v>0.00013419496566679956</v>
      </c>
      <c r="E5" s="2"/>
      <c r="F5" s="5" t="s">
        <v>11</v>
      </c>
      <c r="G5" s="2">
        <v>0.025832441710618007</v>
      </c>
      <c r="H5" s="8" t="s">
        <v>19</v>
      </c>
      <c r="I5" s="23">
        <f>1/G5</f>
        <v>38.71101350783137</v>
      </c>
    </row>
    <row r="6" spans="1:9" ht="12.75">
      <c r="A6" s="4">
        <v>50</v>
      </c>
      <c r="B6" s="2">
        <v>0.465</v>
      </c>
      <c r="C6" s="2">
        <f t="shared" si="0"/>
        <v>0.4496441958152255</v>
      </c>
      <c r="D6" s="2">
        <f t="shared" si="1"/>
        <v>0.0002358007221611381</v>
      </c>
      <c r="E6" s="2"/>
      <c r="F6" s="12" t="s">
        <v>12</v>
      </c>
      <c r="G6" s="2">
        <v>2.554767380347836</v>
      </c>
      <c r="H6" s="2"/>
      <c r="I6" s="2"/>
    </row>
    <row r="7" spans="1:9" ht="12.75">
      <c r="A7" s="4">
        <v>70</v>
      </c>
      <c r="B7" s="2">
        <v>0.401</v>
      </c>
      <c r="C7" s="2">
        <f t="shared" si="0"/>
        <v>0.4095482397995465</v>
      </c>
      <c r="D7" s="2">
        <f t="shared" si="1"/>
        <v>7.307240367055074E-05</v>
      </c>
      <c r="E7" s="2"/>
      <c r="F7" s="12" t="s">
        <v>13</v>
      </c>
      <c r="G7" s="2">
        <f>1-2/G6</f>
        <v>0.21714986053732355</v>
      </c>
      <c r="H7" s="2"/>
      <c r="I7" s="2"/>
    </row>
    <row r="8" spans="1:9" ht="12.75">
      <c r="A8" s="4">
        <v>100</v>
      </c>
      <c r="B8" s="2">
        <v>0.36</v>
      </c>
      <c r="C8" s="2">
        <f t="shared" si="0"/>
        <v>0.3667959125659278</v>
      </c>
      <c r="D8" s="2">
        <f t="shared" si="1"/>
        <v>4.618442760373564E-05</v>
      </c>
      <c r="E8" s="2"/>
      <c r="F8" s="2"/>
      <c r="G8" s="2"/>
      <c r="H8" s="2"/>
      <c r="I8" s="2"/>
    </row>
    <row r="9" spans="1:9" ht="12.75">
      <c r="A9" s="4">
        <v>300</v>
      </c>
      <c r="B9" s="2">
        <v>0.28</v>
      </c>
      <c r="C9" s="2">
        <f t="shared" si="0"/>
        <v>0.26568456979596494</v>
      </c>
      <c r="D9" s="2">
        <f t="shared" si="1"/>
        <v>0.00020493154192659997</v>
      </c>
      <c r="E9" s="2"/>
      <c r="F9" s="2"/>
      <c r="G9" s="2"/>
      <c r="H9" s="2"/>
      <c r="I9" s="2"/>
    </row>
    <row r="10" spans="1:9" ht="12.75">
      <c r="A10" s="4">
        <v>500</v>
      </c>
      <c r="B10" s="2">
        <v>0.23</v>
      </c>
      <c r="C10" s="2">
        <f t="shared" si="0"/>
        <v>0.23488295334183762</v>
      </c>
      <c r="D10" s="2">
        <f t="shared" si="1"/>
        <v>2.3843233338563076E-05</v>
      </c>
      <c r="E10" s="2"/>
      <c r="F10" s="2"/>
      <c r="G10" s="2"/>
      <c r="H10" s="2"/>
      <c r="I10" s="2"/>
    </row>
    <row r="11" spans="1:9" ht="14.25">
      <c r="A11" s="4">
        <v>1000</v>
      </c>
      <c r="B11" s="2">
        <v>0.2</v>
      </c>
      <c r="C11" s="2">
        <f t="shared" si="0"/>
        <v>0.20478391047558647</v>
      </c>
      <c r="D11" s="2">
        <f t="shared" si="1"/>
        <v>2.2885799438425884E-05</v>
      </c>
      <c r="E11" s="2"/>
      <c r="F11" s="8" t="s">
        <v>18</v>
      </c>
      <c r="G11" s="23">
        <f>((G6-1)/((G7*G6+1)*G5^G6))^(1/G6)</f>
        <v>38.711013507831346</v>
      </c>
      <c r="H11" s="2"/>
      <c r="I11" s="2"/>
    </row>
    <row r="12" spans="1:9" ht="14.25">
      <c r="A12" s="4">
        <v>2000</v>
      </c>
      <c r="B12" s="2">
        <v>0.18</v>
      </c>
      <c r="C12" s="2">
        <f t="shared" si="0"/>
        <v>0.18427865947494781</v>
      </c>
      <c r="D12" s="2">
        <f t="shared" si="1"/>
        <v>1.8306926902560765E-05</v>
      </c>
      <c r="E12" s="2"/>
      <c r="F12" s="8" t="s">
        <v>16</v>
      </c>
      <c r="G12" s="24">
        <f>(G4-G3)*(G6*(G7+1)/(G7*G6+1))^(-G7)+G3</f>
        <v>0.4761869212998229</v>
      </c>
      <c r="H12" s="2"/>
      <c r="I12" s="2"/>
    </row>
    <row r="13" spans="1:9" ht="15">
      <c r="A13" s="4">
        <v>5000</v>
      </c>
      <c r="B13" s="2">
        <v>0.17</v>
      </c>
      <c r="C13" s="2">
        <f t="shared" si="0"/>
        <v>0.16685102302175275</v>
      </c>
      <c r="D13" s="2">
        <f t="shared" si="1"/>
        <v>9.916056009531236E-06</v>
      </c>
      <c r="E13" s="2"/>
      <c r="F13" s="8" t="s">
        <v>20</v>
      </c>
      <c r="G13" s="21">
        <f>(G4-G3)*G5*G7*(G7*G6+1)^((G6*G7+1)/G6)*(G6-1)^((G6-1)/G6)/(G6^G7*(G7+1)^(G7+1))</f>
        <v>0.0024050415904774587</v>
      </c>
      <c r="H13" s="2"/>
      <c r="I13" s="2"/>
    </row>
    <row r="14" spans="1:9" ht="12.75">
      <c r="A14" s="4">
        <v>10000</v>
      </c>
      <c r="B14" s="2">
        <v>0.16</v>
      </c>
      <c r="C14" s="2">
        <f t="shared" si="0"/>
        <v>0.15845327736654177</v>
      </c>
      <c r="D14" s="2">
        <f t="shared" si="1"/>
        <v>2.3923509048519643E-06</v>
      </c>
      <c r="E14" s="2"/>
      <c r="F14" s="2"/>
      <c r="G14" s="2"/>
      <c r="H14" s="2"/>
      <c r="I14" s="2"/>
    </row>
    <row r="15" spans="1:9" ht="12.75">
      <c r="A15" s="4">
        <v>15000</v>
      </c>
      <c r="B15" s="2">
        <v>0.155</v>
      </c>
      <c r="C15" s="2">
        <f t="shared" si="0"/>
        <v>0.15484592424320975</v>
      </c>
      <c r="D15" s="2">
        <f t="shared" si="1"/>
        <v>2.3739338830486758E-08</v>
      </c>
      <c r="E15" s="2"/>
      <c r="F15" s="2"/>
      <c r="G15" s="2"/>
      <c r="H15" s="2"/>
      <c r="I15" s="2"/>
    </row>
    <row r="16" spans="1:9" ht="12.75">
      <c r="A16"/>
      <c r="B16"/>
      <c r="C16"/>
      <c r="D16"/>
      <c r="E16" s="2"/>
      <c r="F16" s="2"/>
      <c r="G16" s="2"/>
      <c r="H16" s="2"/>
      <c r="I16" s="2"/>
    </row>
    <row r="17" spans="1:9" ht="12.75">
      <c r="A17"/>
      <c r="B17"/>
      <c r="C17" s="7" t="s">
        <v>6</v>
      </c>
      <c r="D17" s="6">
        <f>COUNT(B2:B15)</f>
        <v>14</v>
      </c>
      <c r="E17" s="2"/>
      <c r="F17" s="2"/>
      <c r="G17" s="2"/>
      <c r="H17" s="2"/>
      <c r="I17" s="2"/>
    </row>
    <row r="18" spans="1:9" ht="12.75">
      <c r="A18"/>
      <c r="B18"/>
      <c r="C18" s="7" t="s">
        <v>3</v>
      </c>
      <c r="D18" s="9">
        <f>SUM(D2:D15)</f>
        <v>0.0009535362863707684</v>
      </c>
      <c r="E18"/>
      <c r="F18"/>
      <c r="G18"/>
      <c r="H18"/>
      <c r="I18"/>
    </row>
    <row r="19" spans="1:9" ht="12.75">
      <c r="A19"/>
      <c r="B19"/>
      <c r="C19" s="7" t="s">
        <v>4</v>
      </c>
      <c r="D19" s="9">
        <f>VAR(B2:B15)</f>
        <v>0.02413342370005384</v>
      </c>
      <c r="E19"/>
      <c r="F19"/>
      <c r="G19"/>
      <c r="H19"/>
      <c r="I19"/>
    </row>
    <row r="20" spans="1:9" ht="14.25">
      <c r="A20"/>
      <c r="B20"/>
      <c r="C20" s="7" t="s">
        <v>7</v>
      </c>
      <c r="D20" s="10">
        <f>1-D18/(D19*(D17-1))</f>
        <v>0.9969606904508422</v>
      </c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4.25">
      <c r="A23" s="3" t="s">
        <v>0</v>
      </c>
      <c r="B23" s="3" t="s">
        <v>8</v>
      </c>
      <c r="C23" s="3" t="s">
        <v>14</v>
      </c>
      <c r="D23" s="3" t="s">
        <v>15</v>
      </c>
      <c r="E23"/>
      <c r="F23"/>
      <c r="G23"/>
      <c r="H23"/>
      <c r="I23"/>
    </row>
    <row r="24" spans="1:9" ht="12.75">
      <c r="A24" s="15">
        <v>1</v>
      </c>
      <c r="B24" s="13">
        <f aca="true" t="shared" si="2" ref="B24:B55">$G$3+($G$4-$G$3)*(1+($G$5*A24)^$G$6)^(-$G$7)</f>
        <v>0.5306994303447152</v>
      </c>
      <c r="C24" s="16">
        <f aca="true" t="shared" si="3" ref="C24:C55">$G$7*$G$6*($G$4-$G$3)*($G$5*A24)^$G$6*(1+($G$5*A24)^$G$6)^(-$G$7-1)/A24</f>
        <v>1.900034350197696E-05</v>
      </c>
      <c r="D24" s="14">
        <f aca="true" t="shared" si="4" ref="D24:D55">$G$7*$G$6*($G$4-$G$3)*($G$5)^$G$6*(($G$6-1)*A24^($G$6-2)*(1+($G$5*A24)^$G$6)^(-$G$7-1)+A24^($G$6-1)*(-$G$7-1)*$G$5^($G$6)*$G$6*A24^($G$6-1)*(1+($G$5*A24)^$G$6)^(-$G$7-2))</f>
        <v>2.9535927834462297E-05</v>
      </c>
      <c r="E24"/>
      <c r="F24"/>
      <c r="G24"/>
      <c r="H24"/>
      <c r="I24"/>
    </row>
    <row r="25" spans="1:9" ht="12.75">
      <c r="A25" s="15">
        <v>2</v>
      </c>
      <c r="B25" s="13">
        <f t="shared" si="2"/>
        <v>0.5306631779772274</v>
      </c>
      <c r="C25" s="16">
        <f t="shared" si="3"/>
        <v>5.5791350252198564E-05</v>
      </c>
      <c r="D25" s="14">
        <f t="shared" si="4"/>
        <v>4.332656365360385E-05</v>
      </c>
      <c r="E25"/>
      <c r="F25"/>
      <c r="G25"/>
      <c r="H25"/>
      <c r="I25"/>
    </row>
    <row r="26" spans="1:9" ht="12.75">
      <c r="A26" s="15">
        <v>3</v>
      </c>
      <c r="B26" s="13">
        <f t="shared" si="2"/>
        <v>0.5305838392571038</v>
      </c>
      <c r="C26" s="16">
        <f t="shared" si="3"/>
        <v>0.00010467734709194531</v>
      </c>
      <c r="D26" s="14">
        <f t="shared" si="4"/>
        <v>5.409217729488737E-05</v>
      </c>
      <c r="E26"/>
      <c r="F26"/>
      <c r="G26"/>
      <c r="H26"/>
      <c r="I26"/>
    </row>
    <row r="27" spans="1:9" ht="12.75">
      <c r="A27" s="15">
        <v>4</v>
      </c>
      <c r="B27" s="13">
        <f t="shared" si="2"/>
        <v>0.5304505496025035</v>
      </c>
      <c r="C27" s="16">
        <f t="shared" si="3"/>
        <v>0.0001634072660263964</v>
      </c>
      <c r="D27" s="14">
        <f t="shared" si="4"/>
        <v>6.313121620495286E-05</v>
      </c>
      <c r="E27"/>
      <c r="F27"/>
      <c r="G27"/>
      <c r="H27"/>
      <c r="I27"/>
    </row>
    <row r="28" spans="1:9" ht="12.75">
      <c r="A28" s="15">
        <v>5</v>
      </c>
      <c r="B28" s="13">
        <f t="shared" si="2"/>
        <v>0.5302542321296175</v>
      </c>
      <c r="C28" s="16">
        <f t="shared" si="3"/>
        <v>0.00023052494494569227</v>
      </c>
      <c r="D28" s="14">
        <f t="shared" si="4"/>
        <v>7.09182051667187E-05</v>
      </c>
      <c r="E28"/>
      <c r="F28"/>
      <c r="G28"/>
      <c r="H28"/>
      <c r="I28"/>
    </row>
    <row r="29" spans="1:9" ht="12.75">
      <c r="A29" s="15">
        <v>6</v>
      </c>
      <c r="B29" s="13">
        <f t="shared" si="2"/>
        <v>0.5299870822966621</v>
      </c>
      <c r="C29" s="16">
        <f t="shared" si="3"/>
        <v>0.00030489974068930115</v>
      </c>
      <c r="D29" s="14">
        <f t="shared" si="4"/>
        <v>7.76700297318525E-05</v>
      </c>
      <c r="E29"/>
      <c r="F29"/>
      <c r="G29"/>
      <c r="H29"/>
      <c r="I29"/>
    </row>
    <row r="30" spans="1:9" ht="12.75">
      <c r="A30" s="15">
        <v>7</v>
      </c>
      <c r="B30" s="13">
        <f t="shared" si="2"/>
        <v>0.5296423395161133</v>
      </c>
      <c r="C30" s="16">
        <f t="shared" si="3"/>
        <v>0.00038555639888316766</v>
      </c>
      <c r="D30" s="14">
        <f t="shared" si="4"/>
        <v>8.349436646861951E-05</v>
      </c>
      <c r="E30"/>
      <c r="F30"/>
      <c r="G30"/>
      <c r="H30"/>
      <c r="I30"/>
    </row>
    <row r="31" spans="1:9" ht="12.75">
      <c r="A31" s="15">
        <v>8</v>
      </c>
      <c r="B31" s="13">
        <f t="shared" si="2"/>
        <v>0.5292141750086473</v>
      </c>
      <c r="C31" s="16">
        <f t="shared" si="3"/>
        <v>0.00047159777302911894</v>
      </c>
      <c r="D31" s="14">
        <f t="shared" si="4"/>
        <v>8.844574300084982E-05</v>
      </c>
      <c r="E31"/>
      <c r="F31"/>
      <c r="G31"/>
      <c r="H31"/>
      <c r="I31"/>
    </row>
    <row r="32" spans="1:9" ht="12.75">
      <c r="A32" s="15">
        <v>9</v>
      </c>
      <c r="B32" s="13">
        <f t="shared" si="2"/>
        <v>0.5286976351619423</v>
      </c>
      <c r="C32" s="16">
        <f t="shared" si="3"/>
        <v>0.0005621662014132773</v>
      </c>
      <c r="D32" s="14">
        <f t="shared" si="4"/>
        <v>9.255165656999186E-05</v>
      </c>
      <c r="E32"/>
      <c r="F32"/>
      <c r="G32"/>
      <c r="H32"/>
      <c r="I32"/>
    </row>
    <row r="33" spans="1:9" ht="12.75">
      <c r="A33" s="15">
        <v>10</v>
      </c>
      <c r="B33" s="13">
        <f t="shared" si="2"/>
        <v>0.5280886128877464</v>
      </c>
      <c r="C33" s="16">
        <f t="shared" si="3"/>
        <v>0.0006564241459859336</v>
      </c>
      <c r="D33" s="14">
        <f t="shared" si="4"/>
        <v>9.582660527323454E-05</v>
      </c>
      <c r="E33"/>
      <c r="F33"/>
      <c r="G33"/>
      <c r="H33"/>
      <c r="I33"/>
    </row>
    <row r="34" spans="1:9" ht="12.75">
      <c r="A34" s="15">
        <v>20</v>
      </c>
      <c r="B34" s="13">
        <f t="shared" si="2"/>
        <v>0.5165842550760418</v>
      </c>
      <c r="C34" s="16">
        <f t="shared" si="3"/>
        <v>0.0016287701081175343</v>
      </c>
      <c r="D34" s="14">
        <f t="shared" si="4"/>
        <v>8.707481611239218E-05</v>
      </c>
      <c r="E34"/>
      <c r="F34"/>
      <c r="G34"/>
      <c r="H34"/>
      <c r="I34"/>
    </row>
    <row r="35" spans="1:9" ht="12.75">
      <c r="A35" s="15">
        <v>30</v>
      </c>
      <c r="B35" s="13">
        <f t="shared" si="2"/>
        <v>0.49672703272181595</v>
      </c>
      <c r="C35" s="16">
        <f t="shared" si="3"/>
        <v>0.0022572395415043165</v>
      </c>
      <c r="D35" s="14">
        <f t="shared" si="4"/>
        <v>3.680242838004183E-05</v>
      </c>
      <c r="E35"/>
      <c r="F35"/>
      <c r="G35"/>
      <c r="H35"/>
      <c r="I35"/>
    </row>
    <row r="36" spans="1:9" ht="12.75">
      <c r="A36" s="18">
        <v>38.7</v>
      </c>
      <c r="B36" s="21">
        <f t="shared" si="2"/>
        <v>0.47621340924350447</v>
      </c>
      <c r="C36" s="22">
        <f>$G$7*$G$6*($G$4-$G$3)*($G$5*A36)^$G$6*(1+($G$5*A36)^$G$6)^(-$G$7-1)/A36</f>
        <v>0.0024050413971092055</v>
      </c>
      <c r="D36" s="21">
        <f>$G$7*$G$6*($G$4-$G$3)*($G$5)^$G$6*(($G$6-1)*A36^($G$6-2)*(1+($G$5*A36)^$G$6)^(-$G$7-1)+A36^($G$6-1)*(-$G$7-1)*$G$5^($G$6)*$G$6*A36^($G$6-1)*(1+($G$5*A36)^$G$6)^(-$G$7-2))</f>
        <v>3.511973814403222E-08</v>
      </c>
      <c r="E36"/>
      <c r="F36"/>
      <c r="G36"/>
      <c r="H36"/>
      <c r="I36"/>
    </row>
    <row r="37" spans="1:9" ht="12.75">
      <c r="A37" s="15">
        <v>35</v>
      </c>
      <c r="B37" s="13">
        <f t="shared" si="2"/>
        <v>0.4850829484010935</v>
      </c>
      <c r="C37" s="16">
        <f t="shared" si="3"/>
        <v>0.0023809748960063573</v>
      </c>
      <c r="D37" s="14">
        <f t="shared" si="4"/>
        <v>1.3540706552876245E-05</v>
      </c>
      <c r="E37"/>
      <c r="F37"/>
      <c r="G37"/>
      <c r="H37"/>
      <c r="I37"/>
    </row>
    <row r="38" spans="1:9" ht="12.75">
      <c r="A38" s="15">
        <v>40</v>
      </c>
      <c r="B38" s="13">
        <f t="shared" si="2"/>
        <v>0.4730879646072689</v>
      </c>
      <c r="C38" s="16">
        <f t="shared" si="3"/>
        <v>0.0024024813261221524</v>
      </c>
      <c r="D38" s="14">
        <f t="shared" si="4"/>
        <v>-3.904947220194169E-06</v>
      </c>
      <c r="E38"/>
      <c r="F38"/>
      <c r="G38"/>
      <c r="H38"/>
      <c r="I38"/>
    </row>
    <row r="39" spans="1:9" ht="12.75">
      <c r="A39" s="15">
        <v>50</v>
      </c>
      <c r="B39" s="13">
        <f t="shared" si="2"/>
        <v>0.4496441958152255</v>
      </c>
      <c r="C39" s="16">
        <f t="shared" si="3"/>
        <v>0.002256164626429742</v>
      </c>
      <c r="D39" s="14">
        <f t="shared" si="4"/>
        <v>-2.214940464822139E-05</v>
      </c>
      <c r="E39"/>
      <c r="F39"/>
      <c r="G39"/>
      <c r="H39"/>
      <c r="I39"/>
    </row>
    <row r="40" spans="1:9" ht="12.75">
      <c r="A40" s="15">
        <v>60</v>
      </c>
      <c r="B40" s="13">
        <f t="shared" si="2"/>
        <v>0.428299878978369</v>
      </c>
      <c r="C40" s="16">
        <f t="shared" si="3"/>
        <v>0.0020058537679041918</v>
      </c>
      <c r="D40" s="14">
        <f t="shared" si="4"/>
        <v>-2.639462404922744E-05</v>
      </c>
      <c r="E40"/>
      <c r="F40"/>
      <c r="G40"/>
      <c r="H40"/>
      <c r="I40"/>
    </row>
    <row r="41" spans="1:9" ht="12.75">
      <c r="A41" s="15">
        <v>70</v>
      </c>
      <c r="B41" s="13">
        <f t="shared" si="2"/>
        <v>0.4095482397995465</v>
      </c>
      <c r="C41" s="16">
        <f t="shared" si="3"/>
        <v>0.0017472346763989</v>
      </c>
      <c r="D41" s="14">
        <f t="shared" si="4"/>
        <v>-2.4802830232780447E-05</v>
      </c>
      <c r="E41"/>
      <c r="F41"/>
      <c r="G41"/>
      <c r="H41"/>
      <c r="I41"/>
    </row>
    <row r="42" spans="1:9" ht="12.75">
      <c r="A42" s="15">
        <v>80</v>
      </c>
      <c r="B42" s="13">
        <f t="shared" si="2"/>
        <v>0.3932634341087666</v>
      </c>
      <c r="C42" s="16">
        <f t="shared" si="3"/>
        <v>0.0015153090798537272</v>
      </c>
      <c r="D42" s="14">
        <f t="shared" si="4"/>
        <v>-2.1477810715812338E-05</v>
      </c>
      <c r="E42"/>
      <c r="F42"/>
      <c r="G42"/>
      <c r="H42"/>
      <c r="I42"/>
    </row>
    <row r="43" spans="1:9" ht="12.75">
      <c r="A43" s="15">
        <v>90</v>
      </c>
      <c r="B43" s="13">
        <f t="shared" si="2"/>
        <v>0.37912588767808275</v>
      </c>
      <c r="C43" s="16">
        <f t="shared" si="3"/>
        <v>0.0013179426430037664</v>
      </c>
      <c r="D43" s="14">
        <f t="shared" si="4"/>
        <v>-1.8039961233307775E-05</v>
      </c>
      <c r="E43"/>
      <c r="F43"/>
      <c r="G43"/>
      <c r="H43"/>
      <c r="I43"/>
    </row>
    <row r="44" spans="1:9" ht="12.75">
      <c r="A44" s="15">
        <v>100</v>
      </c>
      <c r="B44" s="13">
        <f t="shared" si="2"/>
        <v>0.3667959125659278</v>
      </c>
      <c r="C44" s="16">
        <f t="shared" si="3"/>
        <v>0.0011531005045487073</v>
      </c>
      <c r="D44" s="14">
        <f t="shared" si="4"/>
        <v>-1.5012338833370767E-05</v>
      </c>
      <c r="E44"/>
      <c r="F44"/>
      <c r="G44"/>
      <c r="H44"/>
      <c r="I44"/>
    </row>
    <row r="45" spans="1:9" ht="12.75">
      <c r="A45" s="15">
        <v>110</v>
      </c>
      <c r="B45" s="13">
        <f t="shared" si="2"/>
        <v>0.3559714886524705</v>
      </c>
      <c r="C45" s="16">
        <f t="shared" si="3"/>
        <v>0.0010159757476321735</v>
      </c>
      <c r="D45" s="14">
        <f t="shared" si="4"/>
        <v>-1.249660940844981E-05</v>
      </c>
      <c r="E45"/>
      <c r="F45"/>
      <c r="G45"/>
      <c r="H45"/>
      <c r="I45"/>
    </row>
    <row r="46" spans="1:9" ht="12.75">
      <c r="A46" s="15">
        <v>120</v>
      </c>
      <c r="B46" s="13">
        <f t="shared" si="2"/>
        <v>0.34640066228652777</v>
      </c>
      <c r="C46" s="16">
        <f t="shared" si="3"/>
        <v>0.0009015952721731488</v>
      </c>
      <c r="D46" s="14">
        <f t="shared" si="4"/>
        <v>-1.0451811517035817E-05</v>
      </c>
      <c r="E46"/>
      <c r="F46"/>
      <c r="G46"/>
      <c r="H46"/>
      <c r="I46"/>
    </row>
    <row r="47" spans="1:9" ht="12.75">
      <c r="A47" s="15">
        <v>130</v>
      </c>
      <c r="B47" s="13">
        <f t="shared" si="2"/>
        <v>0.33787829346739184</v>
      </c>
      <c r="C47" s="16">
        <f t="shared" si="3"/>
        <v>0.0008056287677828296</v>
      </c>
      <c r="D47" s="14">
        <f t="shared" si="4"/>
        <v>-8.800344869705668E-06</v>
      </c>
      <c r="E47"/>
      <c r="F47"/>
      <c r="G47"/>
      <c r="H47"/>
      <c r="I47"/>
    </row>
    <row r="48" spans="1:9" ht="12.75">
      <c r="A48" s="15">
        <v>140</v>
      </c>
      <c r="B48" s="13">
        <f t="shared" si="2"/>
        <v>0.33023858911432524</v>
      </c>
      <c r="C48" s="16">
        <f t="shared" si="3"/>
        <v>0.0007245356901244436</v>
      </c>
      <c r="D48" s="14">
        <f t="shared" si="4"/>
        <v>-7.465096435549884E-06</v>
      </c>
      <c r="E48"/>
      <c r="F48"/>
      <c r="G48"/>
      <c r="H48"/>
      <c r="I48"/>
    </row>
    <row r="49" spans="1:9" ht="12.75">
      <c r="A49" s="15">
        <v>150</v>
      </c>
      <c r="B49" s="13">
        <f t="shared" si="2"/>
        <v>0.32334747663966756</v>
      </c>
      <c r="C49" s="16">
        <f t="shared" si="3"/>
        <v>0.0006554932087399896</v>
      </c>
      <c r="D49" s="14">
        <f t="shared" si="4"/>
        <v>-6.380378028050738E-06</v>
      </c>
      <c r="E49"/>
      <c r="F49"/>
      <c r="G49"/>
      <c r="H49"/>
      <c r="I49"/>
    </row>
    <row r="50" spans="1:9" ht="12.75">
      <c r="A50" s="15">
        <v>160</v>
      </c>
      <c r="B50" s="13">
        <f t="shared" si="2"/>
        <v>0.31709604529961066</v>
      </c>
      <c r="C50" s="16">
        <f t="shared" si="3"/>
        <v>0.0005962701593374799</v>
      </c>
      <c r="D50" s="14">
        <f t="shared" si="4"/>
        <v>-5.493433043603755E-06</v>
      </c>
      <c r="E50"/>
      <c r="F50"/>
      <c r="G50"/>
      <c r="H50"/>
      <c r="I50"/>
    </row>
    <row r="51" spans="1:9" ht="12.75">
      <c r="A51" s="15">
        <v>170</v>
      </c>
      <c r="B51" s="13">
        <f t="shared" si="2"/>
        <v>0.3113952570360619</v>
      </c>
      <c r="C51" s="16">
        <f t="shared" si="3"/>
        <v>0.0005451041271467627</v>
      </c>
      <c r="D51" s="14">
        <f t="shared" si="4"/>
        <v>-4.762921491342098E-06</v>
      </c>
      <c r="E51"/>
      <c r="F51"/>
      <c r="G51"/>
      <c r="H51"/>
      <c r="I51"/>
    </row>
    <row r="52" spans="1:9" ht="12.75">
      <c r="A52" s="15">
        <v>180</v>
      </c>
      <c r="B52" s="13">
        <f t="shared" si="2"/>
        <v>0.30617179407039097</v>
      </c>
      <c r="C52" s="16">
        <f t="shared" si="3"/>
        <v>0.0005005980721660692</v>
      </c>
      <c r="D52" s="14">
        <f t="shared" si="4"/>
        <v>-4.156746007358737E-06</v>
      </c>
      <c r="E52"/>
      <c r="F52"/>
      <c r="G52"/>
      <c r="H52"/>
      <c r="I52"/>
    </row>
    <row r="53" spans="1:9" ht="12.75">
      <c r="A53" s="15">
        <v>190</v>
      </c>
      <c r="B53" s="13">
        <f t="shared" si="2"/>
        <v>0.30136483217043675</v>
      </c>
      <c r="C53" s="16">
        <f t="shared" si="3"/>
        <v>0.0004616383159962796</v>
      </c>
      <c r="D53" s="14">
        <f t="shared" si="4"/>
        <v>-3.650020979911228E-06</v>
      </c>
      <c r="E53"/>
      <c r="F53"/>
      <c r="G53"/>
      <c r="H53"/>
      <c r="I53"/>
    </row>
    <row r="54" spans="1:9" ht="12.75">
      <c r="A54" s="15">
        <v>200</v>
      </c>
      <c r="B54" s="13">
        <f t="shared" si="2"/>
        <v>0.29692353815359734</v>
      </c>
      <c r="C54" s="16">
        <f t="shared" si="3"/>
        <v>0.0004273311056908404</v>
      </c>
      <c r="D54" s="14">
        <f t="shared" si="4"/>
        <v>-3.2233998351127624E-06</v>
      </c>
      <c r="E54"/>
      <c r="F54"/>
      <c r="G54"/>
      <c r="H54"/>
      <c r="I54"/>
    </row>
    <row r="55" spans="1:9" ht="12.75">
      <c r="A55" s="15">
        <v>210</v>
      </c>
      <c r="B55" s="13">
        <f t="shared" si="2"/>
        <v>0.2928051243587926</v>
      </c>
      <c r="C55" s="16">
        <f t="shared" si="3"/>
        <v>0.000396954046024342</v>
      </c>
      <c r="D55" s="14">
        <f t="shared" si="4"/>
        <v>-2.8617674832616694E-06</v>
      </c>
      <c r="E55"/>
      <c r="F55"/>
      <c r="G55"/>
      <c r="H55"/>
      <c r="I55"/>
    </row>
    <row r="56" spans="1:9" ht="12.75">
      <c r="A56" s="15">
        <v>220</v>
      </c>
      <c r="B56" s="13">
        <f aca="true" t="shared" si="5" ref="B56:B87">$G$3+($G$4-$G$3)*(1+($G$5*A56)^$G$6)^(-$G$7)</f>
        <v>0.2889733288464557</v>
      </c>
      <c r="C56" s="16">
        <f aca="true" t="shared" si="6" ref="C56:C87">$G$7*$G$6*($G$4-$G$3)*($G$5*A56)^$G$6*(1+($G$5*A56)^$G$6)^(-$G$7-1)/A56</f>
        <v>0.0003699190060091964</v>
      </c>
      <c r="D56" s="14">
        <f aca="true" t="shared" si="7" ref="D56:D87">$G$7*$G$6*($G$4-$G$3)*($G$5)^$G$6*(($G$6-1)*A56^($G$6-2)*(1+($G$5*A56)^$G$6)^(-$G$7-1)+A56^($G$6-1)*(-$G$7-1)*$G$5^($G$6)*$G$6*A56^($G$6-1)*(1+($G$5*A56)^$G$6)^(-$G$7-2))</f>
        <v>-2.5532420248013744E-06</v>
      </c>
      <c r="E56"/>
      <c r="F56"/>
      <c r="G56"/>
      <c r="H56"/>
      <c r="I56"/>
    </row>
    <row r="57" spans="1:9" ht="12.75">
      <c r="A57" s="15">
        <v>230</v>
      </c>
      <c r="B57" s="13">
        <f t="shared" si="5"/>
        <v>0.2853972209440956</v>
      </c>
      <c r="C57" s="16">
        <f t="shared" si="6"/>
        <v>0.0003457437374419119</v>
      </c>
      <c r="D57" s="14">
        <f t="shared" si="7"/>
        <v>-2.288420099299885E-06</v>
      </c>
      <c r="E57"/>
      <c r="F57"/>
      <c r="G57"/>
      <c r="H57"/>
      <c r="I57"/>
    </row>
    <row r="58" spans="1:9" ht="12.75">
      <c r="A58" s="15">
        <v>240</v>
      </c>
      <c r="B58" s="13">
        <f t="shared" si="5"/>
        <v>0.28205025618838775</v>
      </c>
      <c r="C58" s="16">
        <f t="shared" si="6"/>
        <v>0.0003240300678526726</v>
      </c>
      <c r="D58" s="14">
        <f t="shared" si="7"/>
        <v>-2.059807954433087E-06</v>
      </c>
      <c r="E58"/>
      <c r="F58"/>
      <c r="G58"/>
      <c r="H58"/>
      <c r="I58"/>
    </row>
    <row r="59" spans="1:9" ht="12.75">
      <c r="A59" s="15">
        <v>250</v>
      </c>
      <c r="B59" s="13">
        <f t="shared" si="5"/>
        <v>0.27890952338541763</v>
      </c>
      <c r="C59" s="16">
        <f t="shared" si="6"/>
        <v>0.00030444705184389415</v>
      </c>
      <c r="D59" s="14">
        <f t="shared" si="7"/>
        <v>-1.8613919475484627E-06</v>
      </c>
      <c r="E59"/>
      <c r="F59"/>
      <c r="G59"/>
      <c r="H59"/>
      <c r="I59"/>
    </row>
    <row r="60" spans="1:9" ht="12.75">
      <c r="A60" s="15">
        <v>260</v>
      </c>
      <c r="B60" s="13">
        <f t="shared" si="5"/>
        <v>0.2759551405453247</v>
      </c>
      <c r="C60" s="16">
        <f t="shared" si="6"/>
        <v>0.000286717871689819</v>
      </c>
      <c r="D60" s="14">
        <f t="shared" si="7"/>
        <v>-1.6883131045601335E-06</v>
      </c>
      <c r="E60"/>
      <c r="F60"/>
      <c r="G60"/>
      <c r="H60"/>
      <c r="I60"/>
    </row>
    <row r="61" spans="1:9" ht="12.75">
      <c r="A61" s="15">
        <v>270</v>
      </c>
      <c r="B61" s="13">
        <f t="shared" si="5"/>
        <v>0.27316976692757666</v>
      </c>
      <c r="C61" s="16">
        <f t="shared" si="6"/>
        <v>0.00027060958547824444</v>
      </c>
      <c r="D61" s="14">
        <f t="shared" si="7"/>
        <v>-1.5366192721872337E-06</v>
      </c>
      <c r="E61"/>
      <c r="F61"/>
      <c r="G61"/>
      <c r="H61"/>
      <c r="I61"/>
    </row>
    <row r="62" spans="1:9" ht="12.75">
      <c r="A62" s="15">
        <v>280</v>
      </c>
      <c r="B62" s="13">
        <f t="shared" si="5"/>
        <v>0.27053820624943276</v>
      </c>
      <c r="C62" s="16">
        <f t="shared" si="6"/>
        <v>0.00025592504982705643</v>
      </c>
      <c r="D62" s="14">
        <f t="shared" si="7"/>
        <v>-1.4030752572420533E-06</v>
      </c>
      <c r="E62"/>
      <c r="F62"/>
      <c r="G62"/>
      <c r="H62"/>
      <c r="I62"/>
    </row>
    <row r="63" spans="1:9" ht="12.75">
      <c r="A63" s="15">
        <v>290</v>
      </c>
      <c r="B63" s="13">
        <f t="shared" si="5"/>
        <v>0.2680470819514303</v>
      </c>
      <c r="C63" s="16">
        <f t="shared" si="6"/>
        <v>0.0002424965133525827</v>
      </c>
      <c r="D63" s="14">
        <f t="shared" si="7"/>
        <v>-1.285016474586573E-06</v>
      </c>
      <c r="E63"/>
      <c r="F63"/>
      <c r="G63"/>
      <c r="H63"/>
      <c r="I63"/>
    </row>
    <row r="64" spans="1:9" ht="12.75">
      <c r="A64" s="15">
        <v>300</v>
      </c>
      <c r="B64" s="13">
        <f t="shared" si="5"/>
        <v>0.26568456979596494</v>
      </c>
      <c r="C64" s="16">
        <f t="shared" si="6"/>
        <v>0.00023018050197302334</v>
      </c>
      <c r="D64" s="14">
        <f t="shared" si="7"/>
        <v>-1.1802354065847598E-06</v>
      </c>
      <c r="E64"/>
      <c r="F64"/>
      <c r="G64"/>
      <c r="H64"/>
      <c r="I64"/>
    </row>
    <row r="65" spans="1:9" ht="12.75">
      <c r="A65" s="15">
        <v>310</v>
      </c>
      <c r="B65" s="13">
        <f t="shared" si="5"/>
        <v>0.2634401763791673</v>
      </c>
      <c r="C65" s="16">
        <f t="shared" si="6"/>
        <v>0.00021885370952496748</v>
      </c>
      <c r="D65" s="14">
        <f t="shared" si="7"/>
        <v>-1.0868929483917574E-06</v>
      </c>
      <c r="E65"/>
      <c r="F65"/>
      <c r="G65"/>
      <c r="H65"/>
      <c r="I65"/>
    </row>
    <row r="66" spans="1:9" ht="12.75">
      <c r="A66" s="15">
        <v>320</v>
      </c>
      <c r="B66" s="13">
        <f t="shared" si="5"/>
        <v>0.2613045546416874</v>
      </c>
      <c r="C66" s="16">
        <f t="shared" si="6"/>
        <v>0.00020840967575810055</v>
      </c>
      <c r="D66" s="14">
        <f t="shared" si="7"/>
        <v>-1.0034487421211285E-06</v>
      </c>
      <c r="E66"/>
      <c r="F66"/>
      <c r="G66"/>
      <c r="H66"/>
      <c r="I66"/>
    </row>
    <row r="67" spans="1:9" ht="12.75">
      <c r="A67" s="15">
        <v>330</v>
      </c>
      <c r="B67" s="13">
        <f t="shared" si="5"/>
        <v>0.25926934937521723</v>
      </c>
      <c r="C67" s="16">
        <f t="shared" si="6"/>
        <v>0.00019875608492450113</v>
      </c>
      <c r="D67" s="14">
        <f t="shared" si="7"/>
        <v>-9.286060900973432E-07</v>
      </c>
      <c r="E67"/>
      <c r="F67"/>
      <c r="G67"/>
      <c r="H67"/>
      <c r="I67"/>
    </row>
    <row r="68" spans="1:9" ht="12.75">
      <c r="A68" s="15">
        <v>340</v>
      </c>
      <c r="B68" s="13">
        <f t="shared" si="5"/>
        <v>0.2573270671885597</v>
      </c>
      <c r="C68" s="16">
        <f t="shared" si="6"/>
        <v>0.00018981255653050541</v>
      </c>
      <c r="D68" s="14">
        <f t="shared" si="7"/>
        <v>-8.6126813111958E-07</v>
      </c>
      <c r="E68"/>
      <c r="F68"/>
      <c r="G68"/>
      <c r="H68"/>
      <c r="I68"/>
    </row>
    <row r="69" spans="1:9" ht="12.75">
      <c r="A69" s="15">
        <v>350</v>
      </c>
      <c r="B69" s="13">
        <f t="shared" si="5"/>
        <v>0.25547096653005535</v>
      </c>
      <c r="C69" s="16">
        <f t="shared" si="6"/>
        <v>0.00018150882873860136</v>
      </c>
      <c r="D69" s="14">
        <f t="shared" si="7"/>
        <v>-8.005027715213379E-07</v>
      </c>
      <c r="E69"/>
      <c r="F69"/>
      <c r="G69"/>
      <c r="H69"/>
      <c r="I69"/>
    </row>
    <row r="70" spans="1:9" ht="12.75">
      <c r="A70" s="15">
        <v>360</v>
      </c>
      <c r="B70" s="13">
        <f t="shared" si="5"/>
        <v>0.2536949642436297</v>
      </c>
      <c r="C70" s="16">
        <f t="shared" si="6"/>
        <v>0.00017378325684307505</v>
      </c>
      <c r="D70" s="14">
        <f t="shared" si="7"/>
        <v>-7.455144625247535E-07</v>
      </c>
      <c r="E70"/>
      <c r="F70"/>
      <c r="G70"/>
      <c r="H70"/>
      <c r="I70"/>
    </row>
    <row r="71" spans="1:9" ht="12.75">
      <c r="A71" s="15">
        <v>370</v>
      </c>
      <c r="B71" s="13">
        <f t="shared" si="5"/>
        <v>0.2519935558240698</v>
      </c>
      <c r="C71" s="16">
        <f t="shared" si="6"/>
        <v>0.0001665815659821584</v>
      </c>
      <c r="D71" s="14">
        <f t="shared" si="7"/>
        <v>-6.956213630103939E-07</v>
      </c>
      <c r="E71"/>
      <c r="F71"/>
      <c r="G71"/>
      <c r="H71"/>
      <c r="I71"/>
    </row>
    <row r="72" spans="1:9" ht="12.75">
      <c r="A72" s="15">
        <v>380</v>
      </c>
      <c r="B72" s="13">
        <f t="shared" si="5"/>
        <v>0.25036174707846665</v>
      </c>
      <c r="C72" s="16">
        <f t="shared" si="6"/>
        <v>0.00015985581009885167</v>
      </c>
      <c r="D72" s="14">
        <f t="shared" si="7"/>
        <v>-6.502367628177821E-07</v>
      </c>
      <c r="E72"/>
      <c r="F72"/>
      <c r="G72"/>
      <c r="H72"/>
      <c r="I72"/>
    </row>
    <row r="73" spans="1:9" ht="12.75">
      <c r="A73" s="15">
        <v>390</v>
      </c>
      <c r="B73" s="13">
        <f t="shared" si="5"/>
        <v>0.24879499532891755</v>
      </c>
      <c r="C73" s="16">
        <f t="shared" si="6"/>
        <v>0.00015356349908443763</v>
      </c>
      <c r="D73" s="14">
        <f t="shared" si="7"/>
        <v>-6.088538953502697E-07</v>
      </c>
      <c r="E73"/>
      <c r="F73"/>
      <c r="G73"/>
      <c r="H73"/>
      <c r="I73"/>
    </row>
    <row r="74" spans="1:9" ht="12.75">
      <c r="A74" s="15">
        <v>400</v>
      </c>
      <c r="B74" s="13">
        <f t="shared" si="5"/>
        <v>0.24728915863211404</v>
      </c>
      <c r="C74" s="16">
        <f t="shared" si="6"/>
        <v>0.00014766686374427225</v>
      </c>
      <c r="D74" s="14">
        <f t="shared" si="7"/>
        <v>-5.710334608640501E-07</v>
      </c>
      <c r="E74"/>
      <c r="F74"/>
      <c r="G74"/>
      <c r="H74"/>
      <c r="I74"/>
    </row>
    <row r="75" spans="1:9" ht="12.75">
      <c r="A75" s="15">
        <v>410</v>
      </c>
      <c r="B75" s="13">
        <f t="shared" si="5"/>
        <v>0.24584045176372726</v>
      </c>
      <c r="C75" s="16">
        <f t="shared" si="6"/>
        <v>0.00014213223424354784</v>
      </c>
      <c r="D75" s="14">
        <f t="shared" si="7"/>
        <v>-5.363933289064247E-07</v>
      </c>
      <c r="E75"/>
      <c r="F75"/>
      <c r="G75"/>
      <c r="H75"/>
      <c r="I75"/>
    </row>
    <row r="76" spans="1:9" ht="12.75">
      <c r="A76" s="15">
        <v>420</v>
      </c>
      <c r="B76" s="13">
        <f t="shared" si="5"/>
        <v>0.2444454079343584</v>
      </c>
      <c r="C76" s="16">
        <f t="shared" si="6"/>
        <v>0.0001369295124167431</v>
      </c>
      <c r="D76" s="14">
        <f t="shared" si="7"/>
        <v>-5.046000013266173E-07</v>
      </c>
      <c r="E76"/>
      <c r="F76"/>
      <c r="G76"/>
      <c r="H76"/>
      <c r="I76"/>
    </row>
    <row r="77" spans="1:9" ht="12.75">
      <c r="A77" s="15">
        <v>430</v>
      </c>
      <c r="B77" s="13">
        <f t="shared" si="5"/>
        <v>0.24310084538060114</v>
      </c>
      <c r="C77" s="16">
        <f t="shared" si="6"/>
        <v>0.0001320317220555209</v>
      </c>
      <c r="D77" s="14">
        <f t="shared" si="7"/>
        <v>-4.753615045100801E-07</v>
      </c>
      <c r="E77"/>
      <c r="F77"/>
      <c r="G77"/>
      <c r="H77"/>
      <c r="I77"/>
    </row>
    <row r="78" spans="1:9" ht="12.75">
      <c r="A78" s="15">
        <v>440</v>
      </c>
      <c r="B78" s="13">
        <f t="shared" si="5"/>
        <v>0.24180383811824965</v>
      </c>
      <c r="C78" s="16">
        <f t="shared" si="6"/>
        <v>0.00012741462425060939</v>
      </c>
      <c r="D78" s="14">
        <f t="shared" si="7"/>
        <v>-4.4842144720982144E-07</v>
      </c>
      <c r="E78"/>
      <c r="F78"/>
      <c r="G78"/>
      <c r="H78"/>
      <c r="I78"/>
    </row>
    <row r="79" spans="1:9" ht="12.75">
      <c r="A79" s="15">
        <v>450</v>
      </c>
      <c r="B79" s="13">
        <f t="shared" si="5"/>
        <v>0.24055169026168244</v>
      </c>
      <c r="C79" s="16">
        <f t="shared" si="6"/>
        <v>0.00012305638722439325</v>
      </c>
      <c r="D79" s="14">
        <f t="shared" si="7"/>
        <v>-4.235540332026972E-07</v>
      </c>
      <c r="E79"/>
      <c r="F79"/>
      <c r="G79"/>
      <c r="H79"/>
      <c r="I79"/>
    </row>
    <row r="80" spans="1:9" ht="12.75">
      <c r="A80" s="15">
        <v>460</v>
      </c>
      <c r="B80" s="13">
        <f t="shared" si="5"/>
        <v>0.23934191340928174</v>
      </c>
      <c r="C80" s="16">
        <f t="shared" si="6"/>
        <v>0.00011893730198306878</v>
      </c>
      <c r="D80" s="14">
        <f t="shared" si="7"/>
        <v>-4.0055985946028496E-07</v>
      </c>
      <c r="E80"/>
      <c r="F80"/>
      <c r="G80"/>
      <c r="H80"/>
      <c r="I80"/>
    </row>
    <row r="81" spans="1:9" ht="12.75">
      <c r="A81" s="15">
        <v>470</v>
      </c>
      <c r="B81" s="13">
        <f t="shared" si="5"/>
        <v>0.23817220667356837</v>
      </c>
      <c r="C81" s="16">
        <f t="shared" si="6"/>
        <v>0.0001150395366404887</v>
      </c>
      <c r="D81" s="14">
        <f t="shared" si="7"/>
        <v>-3.792623632085618E-07</v>
      </c>
      <c r="E81"/>
      <c r="F81"/>
      <c r="G81"/>
      <c r="H81"/>
      <c r="I81"/>
    </row>
    <row r="82" spans="1:9" ht="12.75">
      <c r="A82" s="15">
        <v>480</v>
      </c>
      <c r="B82" s="13">
        <f t="shared" si="5"/>
        <v>0.23704043899983862</v>
      </c>
      <c r="C82" s="16">
        <f t="shared" si="6"/>
        <v>0.00011134692349765964</v>
      </c>
      <c r="D82" s="14">
        <f t="shared" si="7"/>
        <v>-3.5950480714061676E-07</v>
      </c>
      <c r="E82"/>
      <c r="F82"/>
      <c r="G82"/>
      <c r="H82"/>
      <c r="I82"/>
    </row>
    <row r="83" spans="1:9" ht="12.75">
      <c r="A83" s="15">
        <v>490</v>
      </c>
      <c r="B83" s="13">
        <f t="shared" si="5"/>
        <v>0.23594463347107453</v>
      </c>
      <c r="C83" s="16">
        <f t="shared" si="6"/>
        <v>0.0001078447739623232</v>
      </c>
      <c r="D83" s="14">
        <f t="shared" si="7"/>
        <v>-3.4114771264891964E-07</v>
      </c>
      <c r="E83"/>
      <c r="F83"/>
      <c r="G83"/>
      <c r="H83"/>
      <c r="I83"/>
    </row>
    <row r="84" spans="1:9" ht="12.75">
      <c r="A84" s="15">
        <v>500</v>
      </c>
      <c r="B84" s="13">
        <f t="shared" si="5"/>
        <v>0.23488295334183762</v>
      </c>
      <c r="C84" s="16">
        <f t="shared" si="6"/>
        <v>0.00010451971720899752</v>
      </c>
      <c r="D84" s="14">
        <f t="shared" si="7"/>
        <v>-3.2406666741228063E-07</v>
      </c>
      <c r="E84"/>
      <c r="F84"/>
      <c r="G84"/>
      <c r="H84"/>
      <c r="I84"/>
    </row>
    <row r="85" spans="1:9" ht="12.75">
      <c r="A85" s="15">
        <v>510</v>
      </c>
      <c r="B85" s="13">
        <f t="shared" si="5"/>
        <v>0.23385368958140376</v>
      </c>
      <c r="C85" s="16">
        <f t="shared" si="6"/>
        <v>0.00010135955914801572</v>
      </c>
      <c r="D85" s="14">
        <f t="shared" si="7"/>
        <v>-3.0815044689392225E-07</v>
      </c>
      <c r="E85"/>
      <c r="F85"/>
      <c r="G85"/>
      <c r="H85"/>
      <c r="I85"/>
    </row>
    <row r="86" spans="1:9" ht="12.75">
      <c r="A86" s="15">
        <v>520</v>
      </c>
      <c r="B86" s="13">
        <f t="shared" si="5"/>
        <v>0.23285524973787297</v>
      </c>
      <c r="C86" s="16">
        <f t="shared" si="6"/>
        <v>9.835315882133167E-05</v>
      </c>
      <c r="D86" s="14">
        <f t="shared" si="7"/>
        <v>-2.9329939996601996E-07</v>
      </c>
      <c r="E86"/>
      <c r="F86"/>
      <c r="G86"/>
      <c r="H86"/>
      <c r="I86"/>
    </row>
    <row r="87" spans="1:9" ht="12.75">
      <c r="A87" s="15">
        <v>530</v>
      </c>
      <c r="B87" s="13">
        <f t="shared" si="5"/>
        <v>0.2318861479614761</v>
      </c>
      <c r="C87" s="16">
        <f t="shared" si="6"/>
        <v>9.549031979607639E-05</v>
      </c>
      <c r="D87" s="14">
        <f t="shared" si="7"/>
        <v>-2.79424057504175E-07</v>
      </c>
      <c r="E87"/>
      <c r="F87"/>
      <c r="G87"/>
      <c r="H87"/>
      <c r="I87"/>
    </row>
    <row r="88" spans="1:9" ht="12.75">
      <c r="A88" s="15">
        <v>540</v>
      </c>
      <c r="B88" s="13">
        <f aca="true" t="shared" si="8" ref="B88:B119">$G$3+($G$4-$G$3)*(1+($G$5*A88)^$G$6)^(-$G$7)</f>
        <v>0.2309449960476525</v>
      </c>
      <c r="C88" s="16">
        <f aca="true" t="shared" si="9" ref="C88:C119">$G$7*$G$6*($G$4-$G$3)*($G$5*A88)^$G$6*(1+($G$5*A88)^$G$6)^(-$G$7-1)/A88</f>
        <v>9.276169450214911E-05</v>
      </c>
      <c r="D88" s="14">
        <f aca="true" t="shared" si="10" ref="D88:D119">$G$7*$G$6*($G$4-$G$3)*($G$5)^$G$6*(($G$6-1)*A88^($G$6-2)*(1+($G$5*A88)^$G$6)^(-$G$7-1)+A88^($G$6-1)*(-$G$7-1)*$G$5^($G$6)*$G$6*A88^($G$6-1)*(1+($G$5*A88)^$G$6)^(-$G$7-2))</f>
        <v>-2.6644392980682785E-07</v>
      </c>
      <c r="E88"/>
      <c r="F88"/>
      <c r="G88"/>
      <c r="H88"/>
      <c r="I88"/>
    </row>
    <row r="89" spans="1:9" ht="12.75">
      <c r="A89" s="15">
        <v>550</v>
      </c>
      <c r="B89" s="13">
        <f t="shared" si="8"/>
        <v>0.23003049537940484</v>
      </c>
      <c r="C89" s="16">
        <f t="shared" si="9"/>
        <v>9.015869977202098E-05</v>
      </c>
      <c r="D89" s="14">
        <f t="shared" si="10"/>
        <v>-2.5428646441432825E-07</v>
      </c>
      <c r="E89"/>
      <c r="F89"/>
      <c r="G89"/>
      <c r="H89"/>
      <c r="I89"/>
    </row>
    <row r="90" spans="1:9" ht="12.75">
      <c r="A90" s="15">
        <v>560</v>
      </c>
      <c r="B90" s="13">
        <f t="shared" si="8"/>
        <v>0.22914142966451556</v>
      </c>
      <c r="C90" s="16">
        <f t="shared" si="9"/>
        <v>8.767344210099512E-05</v>
      </c>
      <c r="D90" s="14">
        <f t="shared" si="10"/>
        <v>-2.4288614058520834E-07</v>
      </c>
      <c r="E90"/>
      <c r="F90"/>
      <c r="G90"/>
      <c r="H90"/>
      <c r="I90"/>
    </row>
    <row r="91" spans="1:9" ht="12.75">
      <c r="A91" s="15">
        <v>570</v>
      </c>
      <c r="B91" s="13">
        <f t="shared" si="8"/>
        <v>0.22827665837690636</v>
      </c>
      <c r="C91" s="16">
        <f t="shared" si="9"/>
        <v>8.529865136372588E-05</v>
      </c>
      <c r="D91" s="14">
        <f t="shared" si="10"/>
        <v>-2.3218368053489362E-07</v>
      </c>
      <c r="E91"/>
      <c r="F91"/>
      <c r="G91"/>
      <c r="H91"/>
      <c r="I91"/>
    </row>
    <row r="92" spans="1:9" ht="12.75">
      <c r="A92" s="15">
        <v>580</v>
      </c>
      <c r="B92" s="13">
        <f t="shared" si="8"/>
        <v>0.22743511082312656</v>
      </c>
      <c r="C92" s="16">
        <f t="shared" si="9"/>
        <v>8.302762190538403E-05</v>
      </c>
      <c r="D92" s="14">
        <f t="shared" si="10"/>
        <v>-2.221253607144725E-07</v>
      </c>
      <c r="E92"/>
      <c r="F92"/>
      <c r="G92"/>
      <c r="H92"/>
      <c r="I92"/>
    </row>
    <row r="93" spans="1:9" ht="12.75">
      <c r="A93" s="15">
        <v>590</v>
      </c>
      <c r="B93" s="13">
        <f t="shared" si="8"/>
        <v>0.2266157807649799</v>
      </c>
      <c r="C93" s="16">
        <f t="shared" si="9"/>
        <v>8.085416007954736E-05</v>
      </c>
      <c r="D93" s="14">
        <f t="shared" si="10"/>
        <v>-2.126624090312924E-07</v>
      </c>
      <c r="E93"/>
      <c r="F93"/>
      <c r="G93"/>
      <c r="H93"/>
      <c r="I93"/>
    </row>
    <row r="94" spans="1:9" ht="12.75">
      <c r="A94" s="15">
        <v>600</v>
      </c>
      <c r="B94" s="13">
        <f t="shared" si="8"/>
        <v>0.2258177215379129</v>
      </c>
      <c r="C94" s="16">
        <f t="shared" si="9"/>
        <v>7.87725374346474E-05</v>
      </c>
      <c r="D94" s="14">
        <f t="shared" si="10"/>
        <v>-2.0375047609109184E-07</v>
      </c>
      <c r="E94"/>
      <c r="F94"/>
      <c r="G94"/>
      <c r="H94"/>
      <c r="I94"/>
    </row>
    <row r="95" spans="1:9" ht="12.75">
      <c r="A95" s="15">
        <v>610</v>
      </c>
      <c r="B95" s="13">
        <f t="shared" si="8"/>
        <v>0.22504004161220564</v>
      </c>
      <c r="C95" s="16">
        <f t="shared" si="9"/>
        <v>7.677744886067388E-05</v>
      </c>
      <c r="D95" s="14">
        <f t="shared" si="10"/>
        <v>-1.9534917035433394E-07</v>
      </c>
      <c r="E95"/>
      <c r="F95"/>
      <c r="G95"/>
      <c r="H95"/>
      <c r="I95"/>
    </row>
    <row r="96" spans="1:9" ht="12.75">
      <c r="A96" s="15">
        <v>620</v>
      </c>
      <c r="B96" s="13">
        <f t="shared" si="8"/>
        <v>0.22428190055040814</v>
      </c>
      <c r="C96" s="16">
        <f t="shared" si="9"/>
        <v>7.486397510111375E-05</v>
      </c>
      <c r="D96" s="14">
        <f t="shared" si="10"/>
        <v>-1.8742164861338456E-07</v>
      </c>
      <c r="E96"/>
      <c r="F96"/>
      <c r="G96"/>
      <c r="H96"/>
      <c r="I96"/>
    </row>
    <row r="97" spans="1:9" ht="12.75">
      <c r="A97" s="15">
        <v>630</v>
      </c>
      <c r="B97" s="13">
        <f t="shared" si="8"/>
        <v>0.22354250532000916</v>
      </c>
      <c r="C97" s="16">
        <f t="shared" si="9"/>
        <v>7.302754911450824E-05</v>
      </c>
      <c r="D97" s="14">
        <f t="shared" si="10"/>
        <v>-1.7993425446497132E-07</v>
      </c>
      <c r="E97"/>
      <c r="F97"/>
      <c r="G97"/>
      <c r="H97"/>
      <c r="I97"/>
    </row>
    <row r="98" spans="1:9" ht="12.75">
      <c r="A98" s="15">
        <v>640</v>
      </c>
      <c r="B98" s="13">
        <f t="shared" si="8"/>
        <v>0.22282110692513352</v>
      </c>
      <c r="C98" s="16">
        <f t="shared" si="9"/>
        <v>7.126392583779227E-05</v>
      </c>
      <c r="D98" s="14">
        <f t="shared" si="10"/>
        <v>-1.7285619851716732E-07</v>
      </c>
      <c r="E98"/>
      <c r="F98"/>
      <c r="G98"/>
      <c r="H98"/>
      <c r="I98"/>
    </row>
    <row r="99" spans="1:9" ht="12.75">
      <c r="A99" s="15">
        <v>650</v>
      </c>
      <c r="B99" s="13">
        <f t="shared" si="8"/>
        <v>0.22211699732524265</v>
      </c>
      <c r="C99" s="16">
        <f t="shared" si="9"/>
        <v>6.95691549615766E-05</v>
      </c>
      <c r="D99" s="14">
        <f t="shared" si="10"/>
        <v>-1.6615927496689636E-07</v>
      </c>
      <c r="E99"/>
      <c r="F99"/>
      <c r="G99"/>
      <c r="H99"/>
      <c r="I99"/>
    </row>
    <row r="100" spans="1:9" ht="12.75">
      <c r="A100" s="15">
        <v>660</v>
      </c>
      <c r="B100" s="13">
        <f t="shared" si="8"/>
        <v>0.22142950661245908</v>
      </c>
      <c r="C100" s="16">
        <f t="shared" si="9"/>
        <v>6.793955637728084E-05</v>
      </c>
      <c r="D100" s="14">
        <f t="shared" si="10"/>
        <v>-1.5981760994119648E-07</v>
      </c>
      <c r="E100"/>
      <c r="F100"/>
      <c r="G100"/>
      <c r="H100"/>
      <c r="I100"/>
    </row>
    <row r="101" spans="1:9" ht="12.75">
      <c r="A101" s="15">
        <v>670</v>
      </c>
      <c r="B101" s="13">
        <f t="shared" si="8"/>
        <v>0.22075800042231478</v>
      </c>
      <c r="C101" s="16">
        <f t="shared" si="9"/>
        <v>6.637169799879848E-05</v>
      </c>
      <c r="D101" s="14">
        <f t="shared" si="10"/>
        <v>-1.5380743763648538E-07</v>
      </c>
      <c r="E101"/>
      <c r="F101"/>
      <c r="G101"/>
      <c r="H101"/>
      <c r="I101"/>
    </row>
    <row r="102" spans="1:9" ht="12.75">
      <c r="A102" s="15">
        <v>680</v>
      </c>
      <c r="B102" s="13">
        <f t="shared" si="8"/>
        <v>0.22010187755550992</v>
      </c>
      <c r="C102" s="16">
        <f t="shared" si="9"/>
        <v>6.486237569824044E-05</v>
      </c>
      <c r="D102" s="14">
        <f t="shared" si="10"/>
        <v>-1.481069008343082E-07</v>
      </c>
      <c r="E102"/>
      <c r="F102"/>
      <c r="G102"/>
      <c r="H102"/>
      <c r="I102"/>
    </row>
    <row r="103" spans="1:9" ht="12.75">
      <c r="A103" s="15">
        <v>690</v>
      </c>
      <c r="B103" s="13">
        <f t="shared" si="8"/>
        <v>0.219460567790708</v>
      </c>
      <c r="C103" s="16">
        <f t="shared" si="9"/>
        <v>6.340859512713996E-05</v>
      </c>
      <c r="D103" s="14">
        <f t="shared" si="10"/>
        <v>-1.4269587283491567E-07</v>
      </c>
      <c r="E103"/>
      <c r="F103"/>
      <c r="G103"/>
      <c r="H103"/>
      <c r="I103"/>
    </row>
    <row r="104" spans="1:9" ht="12.75">
      <c r="A104" s="15">
        <v>700</v>
      </c>
      <c r="B104" s="13">
        <f t="shared" si="8"/>
        <v>0.2188335298705401</v>
      </c>
      <c r="C104" s="16">
        <f t="shared" si="9"/>
        <v>6.2007555222064E-05</v>
      </c>
      <c r="D104" s="14">
        <f t="shared" si="10"/>
        <v>-1.3755579824491537E-07</v>
      </c>
      <c r="E104"/>
      <c r="F104"/>
      <c r="G104"/>
      <c r="H104"/>
      <c r="I104"/>
    </row>
    <row r="105" spans="1:9" ht="12.75">
      <c r="A105" s="15">
        <v>710</v>
      </c>
      <c r="B105" s="13">
        <f t="shared" si="8"/>
        <v>0.21822024964487816</v>
      </c>
      <c r="C105" s="16">
        <f t="shared" si="9"/>
        <v>6.0656633217480535E-05</v>
      </c>
      <c r="D105" s="14">
        <f t="shared" si="10"/>
        <v>-1.3266955039274982E-07</v>
      </c>
      <c r="E105"/>
      <c r="F105"/>
      <c r="G105"/>
      <c r="H105"/>
      <c r="I105"/>
    </row>
    <row r="106" spans="1:9" ht="12.75">
      <c r="A106" s="15">
        <v>720</v>
      </c>
      <c r="B106" s="13">
        <f t="shared" si="8"/>
        <v>0.21762023835710273</v>
      </c>
      <c r="C106" s="16">
        <f t="shared" si="9"/>
        <v>5.9353371009513055E-05</v>
      </c>
      <c r="D106" s="14">
        <f t="shared" si="10"/>
        <v>-1.2802130343495684E-07</v>
      </c>
      <c r="E106"/>
      <c r="F106"/>
      <c r="G106"/>
      <c r="H106"/>
      <c r="I106"/>
    </row>
    <row r="107" spans="1:9" ht="12.75">
      <c r="A107" s="15">
        <v>730</v>
      </c>
      <c r="B107" s="13">
        <f t="shared" si="8"/>
        <v>0.21703303106056177</v>
      </c>
      <c r="C107" s="16">
        <f t="shared" si="9"/>
        <v>5.809546273230778E-05</v>
      </c>
      <c r="D107" s="14">
        <f t="shared" si="10"/>
        <v>-1.2359641746444153E-07</v>
      </c>
      <c r="E107"/>
      <c r="F107"/>
      <c r="G107"/>
      <c r="H107"/>
      <c r="I107"/>
    </row>
    <row r="108" spans="1:9" ht="12.75">
      <c r="A108" s="15">
        <v>740</v>
      </c>
      <c r="B108" s="13">
        <f t="shared" si="8"/>
        <v>0.21645818515371928</v>
      </c>
      <c r="C108" s="16">
        <f t="shared" si="9"/>
        <v>5.688074342453624E-05</v>
      </c>
      <c r="D108" s="14">
        <f t="shared" si="10"/>
        <v>-1.193813351456829E-07</v>
      </c>
      <c r="E108"/>
      <c r="F108"/>
      <c r="G108"/>
      <c r="H108"/>
      <c r="I108"/>
    </row>
    <row r="109" spans="1:9" ht="12.75">
      <c r="A109" s="15">
        <v>750</v>
      </c>
      <c r="B109" s="13">
        <f t="shared" si="8"/>
        <v>0.2158952790236458</v>
      </c>
      <c r="C109" s="16">
        <f t="shared" si="9"/>
        <v>5.57071786773588E-05</v>
      </c>
      <c r="D109" s="14">
        <f t="shared" si="10"/>
        <v>-1.1536348858602051E-07</v>
      </c>
      <c r="E109"/>
      <c r="F109"/>
      <c r="G109"/>
      <c r="H109"/>
      <c r="I109"/>
    </row>
    <row r="110" spans="1:9" ht="12.75">
      <c r="A110" s="15">
        <v>760</v>
      </c>
      <c r="B110" s="13">
        <f t="shared" si="8"/>
        <v>0.2153439107885297</v>
      </c>
      <c r="C110" s="16">
        <f t="shared" si="9"/>
        <v>5.457285516727099E-05</v>
      </c>
      <c r="D110" s="14">
        <f t="shared" si="10"/>
        <v>-1.115312153113022E-07</v>
      </c>
      <c r="E110"/>
      <c r="F110"/>
      <c r="G110"/>
      <c r="H110"/>
      <c r="I110"/>
    </row>
    <row r="111" spans="1:9" ht="12.75">
      <c r="A111" s="15">
        <v>770</v>
      </c>
      <c r="B111" s="13">
        <f t="shared" si="8"/>
        <v>0.21480369713079736</v>
      </c>
      <c r="C111" s="16">
        <f t="shared" si="9"/>
        <v>5.347597198786544E-05</v>
      </c>
      <c r="D111" s="14">
        <f t="shared" si="10"/>
        <v>-1.0787368235205073E-07</v>
      </c>
      <c r="E111"/>
      <c r="F111"/>
      <c r="G111"/>
      <c r="H111"/>
      <c r="I111"/>
    </row>
    <row r="112" spans="1:9" ht="12.75">
      <c r="A112" s="15">
        <v>780</v>
      </c>
      <c r="B112" s="13">
        <f t="shared" si="8"/>
        <v>0.2142742722132442</v>
      </c>
      <c r="C112" s="16">
        <f t="shared" si="9"/>
        <v>5.2414832703867716E-05</v>
      </c>
      <c r="D112" s="14">
        <f t="shared" si="10"/>
        <v>-1.043808175657302E-07</v>
      </c>
      <c r="E112"/>
      <c r="F112"/>
      <c r="G112"/>
      <c r="H112"/>
      <c r="I112"/>
    </row>
    <row r="113" spans="1:9" ht="12.75">
      <c r="A113" s="15">
        <v>790</v>
      </c>
      <c r="B113" s="13">
        <f t="shared" si="8"/>
        <v>0.21375528667130234</v>
      </c>
      <c r="C113" s="16">
        <f t="shared" si="9"/>
        <v>5.138783805901934E-05</v>
      </c>
      <c r="D113" s="14">
        <f t="shared" si="10"/>
        <v>-1.0104324742461049E-07</v>
      </c>
      <c r="E113"/>
      <c r="F113"/>
      <c r="G113"/>
      <c r="H113"/>
      <c r="I113"/>
    </row>
    <row r="114" spans="1:9" ht="12.75">
      <c r="A114" s="15">
        <v>800</v>
      </c>
      <c r="B114" s="13">
        <f t="shared" si="8"/>
        <v>0.21324640667521788</v>
      </c>
      <c r="C114" s="16">
        <f t="shared" si="9"/>
        <v>5.0393479276622645E-05</v>
      </c>
      <c r="D114" s="14">
        <f t="shared" si="10"/>
        <v>-9.785224058914374E-08</v>
      </c>
      <c r="E114"/>
      <c r="F114"/>
      <c r="G114"/>
      <c r="H114"/>
      <c r="I114"/>
    </row>
    <row r="115" spans="1:9" ht="12.75">
      <c r="A115" s="15">
        <v>810</v>
      </c>
      <c r="B115" s="13">
        <f t="shared" si="8"/>
        <v>0.21274731305648995</v>
      </c>
      <c r="C115" s="16">
        <f t="shared" si="9"/>
        <v>4.943033189795896E-05</v>
      </c>
      <c r="D115" s="14">
        <f t="shared" si="10"/>
        <v>-9.479965666557125E-08</v>
      </c>
      <c r="E115"/>
      <c r="F115"/>
      <c r="G115"/>
      <c r="H115"/>
      <c r="I115"/>
    </row>
    <row r="116" spans="1:9" ht="12.75">
      <c r="A116" s="15">
        <v>820</v>
      </c>
      <c r="B116" s="13">
        <f t="shared" si="8"/>
        <v>0.21225770049344356</v>
      </c>
      <c r="C116" s="16">
        <f t="shared" si="9"/>
        <v>4.849705010945516E-05</v>
      </c>
      <c r="D116" s="14">
        <f t="shared" si="10"/>
        <v>-9.187789961539776E-08</v>
      </c>
      <c r="E116"/>
      <c r="F116"/>
      <c r="G116"/>
      <c r="H116"/>
      <c r="I116"/>
    </row>
    <row r="117" spans="1:9" ht="12.75">
      <c r="A117" s="15">
        <v>830</v>
      </c>
      <c r="B117" s="13">
        <f t="shared" si="8"/>
        <v>0.2117772767512724</v>
      </c>
      <c r="C117" s="16">
        <f t="shared" si="9"/>
        <v>4.759236151448537E-05</v>
      </c>
      <c r="D117" s="14">
        <f t="shared" si="10"/>
        <v>-8.907987534464633E-08</v>
      </c>
      <c r="E117"/>
      <c r="F117"/>
      <c r="G117"/>
      <c r="H117"/>
      <c r="I117"/>
    </row>
    <row r="118" spans="1:4" ht="12.75">
      <c r="A118" s="15">
        <v>840</v>
      </c>
      <c r="B118" s="13">
        <f t="shared" si="8"/>
        <v>0.21130576197230727</v>
      </c>
      <c r="C118" s="16">
        <f t="shared" si="9"/>
        <v>4.6715062310148566E-05</v>
      </c>
      <c r="D118" s="14">
        <f t="shared" si="10"/>
        <v>-8.639895305360982E-08</v>
      </c>
    </row>
    <row r="119" spans="1:4" ht="12.75">
      <c r="A119" s="15">
        <v>850</v>
      </c>
      <c r="B119" s="13">
        <f t="shared" si="8"/>
        <v>0.21084288801264284</v>
      </c>
      <c r="C119" s="16">
        <f t="shared" si="9"/>
        <v>4.58640128333183E-05</v>
      </c>
      <c r="D119" s="14">
        <f t="shared" si="10"/>
        <v>-8.382892997425134E-08</v>
      </c>
    </row>
    <row r="120" spans="1:4" ht="12.75">
      <c r="A120" s="15">
        <v>860</v>
      </c>
      <c r="B120" s="13">
        <f aca="true" t="shared" si="11" ref="B120:B151">$G$3+($G$4-$G$3)*(1+($G$5*A120)^$G$6)^(-$G$7)</f>
        <v>0.21038839782159224</v>
      </c>
      <c r="C120" s="16">
        <f aca="true" t="shared" si="12" ref="C120:C151">$G$7*$G$6*($G$4-$G$3)*($G$5*A120)^$G$6*(1+($G$5*A120)^$G$6)^(-$G$7-1)/A120</f>
        <v>4.503813344377837E-05</v>
      </c>
      <c r="D120" s="14">
        <f aca="true" t="shared" si="13" ref="D120:D151">$G$7*$G$6*($G$4-$G$3)*($G$5)^$G$6*(($G$6-1)*A120^($G$6-2)*(1+($G$5*A120)^$G$6)^(-$G$7-1)+A120^($G$6-1)*(-$G$7-1)*$G$5^($G$6)*$G$6*A120^($G$6-1)*(1+($G$5*A120)^$G$6)^(-$G$7-2))</f>
        <v>-8.136399916313244E-08</v>
      </c>
    </row>
    <row r="121" spans="1:4" ht="12.75">
      <c r="A121" s="15">
        <v>870</v>
      </c>
      <c r="B121" s="13">
        <f t="shared" si="11"/>
        <v>0.20994204486074747</v>
      </c>
      <c r="C121" s="16">
        <f t="shared" si="12"/>
        <v>4.4236400715400614E-05</v>
      </c>
      <c r="D121" s="14">
        <f t="shared" si="13"/>
        <v>-7.899872005371283E-08</v>
      </c>
    </row>
    <row r="122" spans="1:4" ht="12.75">
      <c r="A122" s="15">
        <v>880</v>
      </c>
      <c r="B122" s="13">
        <f t="shared" si="11"/>
        <v>0.20950359255969833</v>
      </c>
      <c r="C122" s="16">
        <f t="shared" si="12"/>
        <v>4.345784390911629E-05</v>
      </c>
      <c r="D122" s="14">
        <f t="shared" si="13"/>
        <v>-7.672799150351755E-08</v>
      </c>
    </row>
    <row r="123" spans="1:4" ht="12.75">
      <c r="A123" s="15">
        <v>890</v>
      </c>
      <c r="B123" s="13">
        <f t="shared" si="11"/>
        <v>0.20907281380571252</v>
      </c>
      <c r="C123" s="16">
        <f t="shared" si="12"/>
        <v>4.270154170393811E-05</v>
      </c>
      <c r="D123" s="14">
        <f t="shared" si="13"/>
        <v>-7.454702709966374E-08</v>
      </c>
    </row>
    <row r="124" spans="1:4" ht="12.75">
      <c r="A124" s="15">
        <v>900</v>
      </c>
      <c r="B124" s="13">
        <f t="shared" si="11"/>
        <v>0.20864949046490552</v>
      </c>
      <c r="C124" s="16">
        <f t="shared" si="12"/>
        <v>4.1966619164526945E-05</v>
      </c>
      <c r="D124" s="14">
        <f t="shared" si="13"/>
        <v>-7.245133251096816E-08</v>
      </c>
    </row>
    <row r="125" spans="1:4" ht="12.75">
      <c r="A125" s="15">
        <v>910</v>
      </c>
      <c r="B125" s="13">
        <f t="shared" si="11"/>
        <v>0.20823341293263442</v>
      </c>
      <c r="C125" s="16">
        <f t="shared" si="12"/>
        <v>4.125224492580407E-05</v>
      </c>
      <c r="D125" s="14">
        <f t="shared" si="13"/>
        <v>-7.043668469680155E-08</v>
      </c>
    </row>
    <row r="126" spans="1:4" ht="12.75">
      <c r="A126" s="15">
        <v>920</v>
      </c>
      <c r="B126" s="13">
        <f t="shared" si="11"/>
        <v>0.20782437971103462</v>
      </c>
      <c r="C126" s="16">
        <f t="shared" si="12"/>
        <v>4.0557628576908505E-05</v>
      </c>
      <c r="D126" s="14">
        <f t="shared" si="13"/>
        <v>-6.849911280228538E-08</v>
      </c>
    </row>
    <row r="127" spans="1:4" ht="12.75">
      <c r="A127" s="15">
        <v>930</v>
      </c>
      <c r="B127" s="13">
        <f t="shared" si="11"/>
        <v>0.2074221970117881</v>
      </c>
      <c r="C127" s="16">
        <f t="shared" si="12"/>
        <v>3.9882018228416046E-05</v>
      </c>
      <c r="D127" s="14">
        <f t="shared" si="13"/>
        <v>-6.663488058669119E-08</v>
      </c>
    </row>
    <row r="128" spans="1:4" ht="12.75">
      <c r="A128" s="15">
        <v>940</v>
      </c>
      <c r="B128" s="13">
        <f t="shared" si="11"/>
        <v>0.2070266783823645</v>
      </c>
      <c r="C128" s="16">
        <f t="shared" si="12"/>
        <v>3.9224698248186995E-05</v>
      </c>
      <c r="D128" s="14">
        <f t="shared" si="13"/>
        <v>-6.48404702472756E-08</v>
      </c>
    </row>
    <row r="129" spans="1:4" ht="12.75">
      <c r="A129" s="15">
        <v>950</v>
      </c>
      <c r="B129" s="13">
        <f t="shared" si="11"/>
        <v>0.2066376443541166</v>
      </c>
      <c r="C129" s="16">
        <f t="shared" si="12"/>
        <v>3.85849871525221E-05</v>
      </c>
      <c r="D129" s="14">
        <f t="shared" si="13"/>
        <v>-6.311256751444391E-08</v>
      </c>
    </row>
    <row r="130" spans="1:4" ht="12.75">
      <c r="A130" s="15">
        <v>960</v>
      </c>
      <c r="B130" s="13">
        <f t="shared" si="11"/>
        <v>0.20625492211073915</v>
      </c>
      <c r="C130" s="16">
        <f t="shared" si="12"/>
        <v>3.796223564048073E-05</v>
      </c>
      <c r="D130" s="14">
        <f t="shared" si="13"/>
        <v>-6.144804790633708E-08</v>
      </c>
    </row>
    <row r="131" spans="1:4" ht="12.75">
      <c r="A131" s="15">
        <v>970</v>
      </c>
      <c r="B131" s="13">
        <f t="shared" si="11"/>
        <v>0.20587834517571463</v>
      </c>
      <c r="C131" s="16">
        <f t="shared" si="12"/>
        <v>3.735582476028072E-05</v>
      </c>
      <c r="D131" s="14">
        <f t="shared" si="13"/>
        <v>-5.984396404181782E-08</v>
      </c>
    </row>
    <row r="132" spans="1:4" ht="12.75">
      <c r="A132" s="15">
        <v>980</v>
      </c>
      <c r="B132" s="13">
        <f t="shared" si="11"/>
        <v>0.2055077531174778</v>
      </c>
      <c r="C132" s="16">
        <f t="shared" si="12"/>
        <v>3.67651641976612E-05</v>
      </c>
      <c r="D132" s="14">
        <f t="shared" si="13"/>
        <v>-5.829753392054506E-08</v>
      </c>
    </row>
    <row r="133" spans="1:4" ht="12.75">
      <c r="A133" s="15">
        <v>990</v>
      </c>
      <c r="B133" s="13">
        <f t="shared" si="11"/>
        <v>0.20514299127112529</v>
      </c>
      <c r="C133" s="16">
        <f t="shared" si="12"/>
        <v>3.6189690676956805E-05</v>
      </c>
      <c r="D133" s="14">
        <f t="shared" si="13"/>
        <v>-5.680613008756143E-08</v>
      </c>
    </row>
    <row r="134" spans="1:4" ht="12.75">
      <c r="A134" s="15">
        <v>1000</v>
      </c>
      <c r="B134" s="13">
        <f t="shared" si="11"/>
        <v>0.20478391047558647</v>
      </c>
      <c r="C134" s="16">
        <f t="shared" si="12"/>
        <v>3.5628866466417257E-05</v>
      </c>
      <c r="D134" s="14">
        <f t="shared" si="13"/>
        <v>-5.5367269607571775E-08</v>
      </c>
    </row>
    <row r="135" spans="1:4" ht="12.75">
      <c r="A135" s="15">
        <v>1100</v>
      </c>
      <c r="B135" s="13">
        <f t="shared" si="11"/>
        <v>0.2014762207333919</v>
      </c>
      <c r="C135" s="16">
        <f t="shared" si="12"/>
        <v>3.072374773074547E-05</v>
      </c>
      <c r="D135" s="14">
        <f t="shared" si="13"/>
        <v>-4.3408914407983796E-08</v>
      </c>
    </row>
    <row r="136" spans="1:4" ht="12.75">
      <c r="A136" s="15">
        <v>1200</v>
      </c>
      <c r="B136" s="13">
        <f t="shared" si="11"/>
        <v>0.19860535003123905</v>
      </c>
      <c r="C136" s="16">
        <f t="shared" si="12"/>
        <v>2.6837505338030133E-05</v>
      </c>
      <c r="D136" s="14">
        <f t="shared" si="13"/>
        <v>-3.476096330742214E-08</v>
      </c>
    </row>
    <row r="137" spans="1:4" ht="12.75">
      <c r="A137" s="15">
        <v>1300</v>
      </c>
      <c r="B137" s="13">
        <f t="shared" si="11"/>
        <v>0.19608392435530142</v>
      </c>
      <c r="C137" s="16">
        <f t="shared" si="12"/>
        <v>2.369792344869426E-05</v>
      </c>
      <c r="D137" s="14">
        <f t="shared" si="13"/>
        <v>-2.8334967723195683E-08</v>
      </c>
    </row>
    <row r="138" spans="1:4" ht="12.75">
      <c r="A138" s="15">
        <v>1400</v>
      </c>
      <c r="B138" s="13">
        <f t="shared" si="11"/>
        <v>0.19384712231904688</v>
      </c>
      <c r="C138" s="16">
        <f t="shared" si="12"/>
        <v>2.11194256777608E-05</v>
      </c>
      <c r="D138" s="14">
        <f t="shared" si="13"/>
        <v>-2.3449239450510044E-08</v>
      </c>
    </row>
    <row r="139" spans="1:4" ht="12.75">
      <c r="A139" s="15">
        <v>1500</v>
      </c>
      <c r="B139" s="13">
        <f t="shared" si="11"/>
        <v>0.19184572126850266</v>
      </c>
      <c r="C139" s="16">
        <f t="shared" si="12"/>
        <v>1.8971653466293038E-05</v>
      </c>
      <c r="D139" s="14">
        <f t="shared" si="13"/>
        <v>-1.966089478544541E-08</v>
      </c>
    </row>
    <row r="140" spans="1:4" ht="12.75">
      <c r="A140" s="15">
        <v>1600</v>
      </c>
      <c r="B140" s="13">
        <f t="shared" si="11"/>
        <v>0.19004159250085353</v>
      </c>
      <c r="C140" s="16">
        <f t="shared" si="12"/>
        <v>1.716066344917891E-05</v>
      </c>
      <c r="D140" s="14">
        <f t="shared" si="13"/>
        <v>-1.667304831549126E-08</v>
      </c>
    </row>
    <row r="141" spans="1:4" ht="12.75">
      <c r="A141" s="15">
        <v>1700</v>
      </c>
      <c r="B141" s="13">
        <f t="shared" si="11"/>
        <v>0.18840468845330188</v>
      </c>
      <c r="C141" s="16">
        <f t="shared" si="12"/>
        <v>1.561724167806754E-05</v>
      </c>
      <c r="D141" s="14">
        <f t="shared" si="13"/>
        <v>-1.4281228965224425E-08</v>
      </c>
    </row>
    <row r="142" spans="1:4" ht="12.75">
      <c r="A142" s="15">
        <v>1800</v>
      </c>
      <c r="B142" s="13">
        <f t="shared" si="11"/>
        <v>0.18691097158262332</v>
      </c>
      <c r="C142" s="16">
        <f t="shared" si="12"/>
        <v>1.4289400237084467E-05</v>
      </c>
      <c r="D142" s="14">
        <f t="shared" si="13"/>
        <v>-1.2341250688719305E-08</v>
      </c>
    </row>
    <row r="143" spans="1:4" ht="12.75">
      <c r="A143" s="15">
        <v>1900</v>
      </c>
      <c r="B143" s="13">
        <f t="shared" si="11"/>
        <v>0.18554095611344346</v>
      </c>
      <c r="C143" s="16">
        <f t="shared" si="12"/>
        <v>1.313742068501567E-05</v>
      </c>
      <c r="D143" s="14">
        <f t="shared" si="13"/>
        <v>-1.0749303970341894E-08</v>
      </c>
    </row>
    <row r="144" spans="1:4" ht="12.75">
      <c r="A144" s="15">
        <v>2000</v>
      </c>
      <c r="B144" s="13">
        <f t="shared" si="11"/>
        <v>0.18427865947494781</v>
      </c>
      <c r="C144" s="16">
        <f t="shared" si="12"/>
        <v>1.2130497234172631E-05</v>
      </c>
      <c r="D144" s="14">
        <f t="shared" si="13"/>
        <v>-9.429258731368094E-09</v>
      </c>
    </row>
    <row r="145" spans="1:4" ht="12.75">
      <c r="A145" s="15">
        <v>2100</v>
      </c>
      <c r="B145" s="13">
        <f t="shared" si="11"/>
        <v>0.18311083414329732</v>
      </c>
      <c r="C145" s="16">
        <f t="shared" si="12"/>
        <v>1.1244412608309906E-05</v>
      </c>
      <c r="D145" s="14">
        <f t="shared" si="13"/>
        <v>-8.324357024307065E-09</v>
      </c>
    </row>
    <row r="146" spans="1:4" ht="12.75">
      <c r="A146" s="15">
        <v>2200</v>
      </c>
      <c r="B146" s="13">
        <f t="shared" si="11"/>
        <v>0.18202639546821134</v>
      </c>
      <c r="C146" s="16">
        <f t="shared" si="12"/>
        <v>1.0459896895149083E-05</v>
      </c>
      <c r="D146" s="14">
        <f t="shared" si="13"/>
        <v>-7.391652660503914E-09</v>
      </c>
    </row>
    <row r="147" spans="1:4" ht="12.75">
      <c r="A147" s="15">
        <v>2300</v>
      </c>
      <c r="B147" s="13">
        <f t="shared" si="11"/>
        <v>0.1810159890701295</v>
      </c>
      <c r="C147" s="16">
        <f t="shared" si="12"/>
        <v>9.761448020575998E-06</v>
      </c>
      <c r="D147" s="14">
        <f t="shared" si="13"/>
        <v>-6.598212641539532E-09</v>
      </c>
    </row>
    <row r="148" spans="1:4" ht="12.75">
      <c r="A148" s="15">
        <v>2400</v>
      </c>
      <c r="B148" s="13">
        <f t="shared" si="11"/>
        <v>0.18007165932299873</v>
      </c>
      <c r="C148" s="16">
        <f t="shared" si="12"/>
        <v>9.136470367484688E-06</v>
      </c>
      <c r="D148" s="14">
        <f t="shared" si="13"/>
        <v>-5.9184738809573164E-09</v>
      </c>
    </row>
    <row r="149" spans="1:4" ht="12.75">
      <c r="A149" s="15">
        <v>2500</v>
      </c>
      <c r="B149" s="13">
        <f t="shared" si="11"/>
        <v>0.17918659217477464</v>
      </c>
      <c r="C149" s="16">
        <f t="shared" si="12"/>
        <v>8.5746365576958E-06</v>
      </c>
      <c r="D149" s="14">
        <f t="shared" si="13"/>
        <v>-5.332372829739843E-09</v>
      </c>
    </row>
    <row r="150" spans="1:4" ht="12.75">
      <c r="A150" s="15">
        <v>2600</v>
      </c>
      <c r="B150" s="13">
        <f t="shared" si="11"/>
        <v>0.1783549133986928</v>
      </c>
      <c r="C150" s="16">
        <f t="shared" si="12"/>
        <v>8.067408301175404E-06</v>
      </c>
      <c r="D150" s="14">
        <f t="shared" si="13"/>
        <v>-4.824001682285067E-09</v>
      </c>
    </row>
    <row r="151" spans="1:4" ht="12.75">
      <c r="A151" s="15">
        <v>2700</v>
      </c>
      <c r="B151" s="13">
        <f t="shared" si="11"/>
        <v>0.17757152870377477</v>
      </c>
      <c r="C151" s="16">
        <f t="shared" si="12"/>
        <v>7.607672297185914E-06</v>
      </c>
      <c r="D151" s="14">
        <f t="shared" si="13"/>
        <v>-4.380629352096202E-09</v>
      </c>
    </row>
    <row r="152" spans="1:4" ht="12.75">
      <c r="A152" s="15">
        <v>2800</v>
      </c>
      <c r="B152" s="13">
        <f aca="true" t="shared" si="14" ref="B152:B183">$G$3+($G$4-$G$3)*(1+($G$5*A152)^$G$6)^(-$G$7)</f>
        <v>0.17683199582491357</v>
      </c>
      <c r="C152" s="16">
        <f aca="true" t="shared" si="15" ref="C152:C184">$G$7*$G$6*($G$4-$G$3)*($G$5*A152)^$G$6*(1+($G$5*A152)^$G$6)^(-$G$7-1)/A152</f>
        <v>7.189460475003542E-06</v>
      </c>
      <c r="D152" s="14">
        <f aca="true" t="shared" si="16" ref="D152:D184">$G$7*$G$6*($G$4-$G$3)*($G$5)^$G$6*(($G$6-1)*A152^($G$6-2)*(1+($G$5*A152)^$G$6)^(-$G$7-1)+A152^($G$6-1)*(-$G$7-1)*$G$5^($G$6)*$G$6*A152^($G$6-1)*(1+($G$5*A152)^$G$6)^(-$G$7-2))</f>
        <v>-3.991979004699222E-09</v>
      </c>
    </row>
    <row r="153" spans="1:4" ht="12.75">
      <c r="A153" s="15">
        <v>2900</v>
      </c>
      <c r="B153" s="13">
        <f t="shared" si="14"/>
        <v>0.17613242130704432</v>
      </c>
      <c r="C153" s="16">
        <f t="shared" si="15"/>
        <v>6.807732827854317E-06</v>
      </c>
      <c r="D153" s="14">
        <f t="shared" si="16"/>
        <v>-3.649688582156739E-09</v>
      </c>
    </row>
    <row r="154" spans="1:4" ht="12.75">
      <c r="A154" s="15">
        <v>3000</v>
      </c>
      <c r="B154" s="13">
        <f t="shared" si="14"/>
        <v>0.17546937654663997</v>
      </c>
      <c r="C154" s="16">
        <f t="shared" si="15"/>
        <v>6.458207232991586E-06</v>
      </c>
      <c r="D154" s="14">
        <f t="shared" si="16"/>
        <v>-3.3469035457174266E-09</v>
      </c>
    </row>
    <row r="155" spans="1:4" ht="12.75">
      <c r="A155" s="15">
        <v>3100</v>
      </c>
      <c r="B155" s="13">
        <f t="shared" si="14"/>
        <v>0.17483982898854505</v>
      </c>
      <c r="C155" s="16">
        <f t="shared" si="15"/>
        <v>6.137224916306907E-06</v>
      </c>
      <c r="D155" s="14">
        <f t="shared" si="16"/>
        <v>-3.0779663009756996E-09</v>
      </c>
    </row>
    <row r="156" spans="1:4" ht="12.75">
      <c r="A156" s="15">
        <v>3200</v>
      </c>
      <c r="B156" s="13">
        <f t="shared" si="14"/>
        <v>0.17424108535153485</v>
      </c>
      <c r="C156" s="16">
        <f t="shared" si="15"/>
        <v>5.841643223699453E-06</v>
      </c>
      <c r="D156" s="14">
        <f t="shared" si="16"/>
        <v>-2.838177110615101E-09</v>
      </c>
    </row>
    <row r="157" spans="1:4" ht="12.75">
      <c r="A157" s="15">
        <v>3300</v>
      </c>
      <c r="B157" s="13">
        <f t="shared" si="14"/>
        <v>0.1736707444767491</v>
      </c>
      <c r="C157" s="16">
        <f t="shared" si="15"/>
        <v>5.568749503442354E-06</v>
      </c>
      <c r="D157" s="14">
        <f t="shared" si="16"/>
        <v>-2.623608415184688E-09</v>
      </c>
    </row>
    <row r="158" spans="1:4" ht="12.75">
      <c r="A158" s="15">
        <v>3400</v>
      </c>
      <c r="B158" s="13">
        <f t="shared" si="14"/>
        <v>0.17312665793133367</v>
      </c>
      <c r="C158" s="16">
        <f t="shared" si="15"/>
        <v>5.316191449135959E-06</v>
      </c>
      <c r="D158" s="14">
        <f t="shared" si="16"/>
        <v>-2.4309594419546642E-09</v>
      </c>
    </row>
    <row r="159" spans="1:4" ht="12.75">
      <c r="A159" s="15">
        <v>3500</v>
      </c>
      <c r="B159" s="13">
        <f t="shared" si="14"/>
        <v>0.17260689690540343</v>
      </c>
      <c r="C159" s="16">
        <f t="shared" si="15"/>
        <v>5.081920379913008E-06</v>
      </c>
      <c r="D159" s="14">
        <f t="shared" si="16"/>
        <v>-2.257441480714886E-09</v>
      </c>
    </row>
    <row r="160" spans="1:4" ht="12.75">
      <c r="A160" s="15">
        <v>3600</v>
      </c>
      <c r="B160" s="13">
        <f t="shared" si="14"/>
        <v>0.17210972424917437</v>
      </c>
      <c r="C160" s="16">
        <f t="shared" si="15"/>
        <v>4.8641447649688675E-06</v>
      </c>
      <c r="D160" s="14">
        <f t="shared" si="16"/>
        <v>-2.100686701582793E-09</v>
      </c>
    </row>
    <row r="161" spans="1:4" ht="12.75">
      <c r="A161" s="15">
        <v>3700</v>
      </c>
      <c r="B161" s="13">
        <f t="shared" si="14"/>
        <v>0.17163357073402574</v>
      </c>
      <c r="C161" s="16">
        <f t="shared" si="15"/>
        <v>4.661291917175262E-06</v>
      </c>
      <c r="D161" s="14">
        <f t="shared" si="16"/>
        <v>-1.958675189660787E-09</v>
      </c>
    </row>
    <row r="162" spans="1:4" ht="12.75">
      <c r="A162" s="15">
        <v>3800</v>
      </c>
      <c r="B162" s="13">
        <f t="shared" si="14"/>
        <v>0.1711770148045078</v>
      </c>
      <c r="C162" s="16">
        <f t="shared" si="15"/>
        <v>4.471976244119044E-06</v>
      </c>
      <c r="D162" s="14">
        <f t="shared" si="16"/>
        <v>-1.8296761819353818E-09</v>
      </c>
    </row>
    <row r="163" spans="1:4" ht="12.75">
      <c r="A163" s="15">
        <v>3900</v>
      </c>
      <c r="B163" s="13">
        <f t="shared" si="14"/>
        <v>0.17073876523113138</v>
      </c>
      <c r="C163" s="16">
        <f t="shared" si="15"/>
        <v>4.294972795775408E-06</v>
      </c>
      <c r="D163" s="14">
        <f t="shared" si="16"/>
        <v>-1.7122004550535399E-09</v>
      </c>
    </row>
    <row r="164" spans="1:4" ht="12.75">
      <c r="A164" s="15">
        <v>4000</v>
      </c>
      <c r="B164" s="13">
        <f t="shared" si="14"/>
        <v>0.17031764618587644</v>
      </c>
      <c r="C164" s="16">
        <f t="shared" si="15"/>
        <v>4.1291951156985984E-06</v>
      </c>
      <c r="D164" s="14">
        <f t="shared" si="16"/>
        <v>-1.6049615268273124E-09</v>
      </c>
    </row>
    <row r="165" spans="1:4" ht="12.75">
      <c r="A165" s="15">
        <v>4100</v>
      </c>
      <c r="B165" s="13">
        <f t="shared" si="14"/>
        <v>0.16991258435093853</v>
      </c>
      <c r="C165" s="16">
        <f t="shared" si="15"/>
        <v>3.973676608355386E-06</v>
      </c>
      <c r="D165" s="14">
        <f t="shared" si="16"/>
        <v>-1.5068438682988526E-09</v>
      </c>
    </row>
    <row r="166" spans="1:4" ht="12.75">
      <c r="A166" s="15">
        <v>4200</v>
      </c>
      <c r="B166" s="13">
        <f t="shared" si="14"/>
        <v>0.16952259774166906</v>
      </c>
      <c r="C166" s="16">
        <f t="shared" si="15"/>
        <v>3.8275547944897855E-06</v>
      </c>
      <c r="D166" s="14">
        <f t="shared" si="16"/>
        <v>-1.4168767255650266E-09</v>
      </c>
    </row>
    <row r="167" spans="1:4" ht="12.75">
      <c r="A167" s="15">
        <v>4300</v>
      </c>
      <c r="B167" s="13">
        <f t="shared" si="14"/>
        <v>0.16914678598101884</v>
      </c>
      <c r="C167" s="16">
        <f t="shared" si="15"/>
        <v>3.6900579505239197E-06</v>
      </c>
      <c r="D167" s="14">
        <f t="shared" si="16"/>
        <v>-1.3342124560187527E-09</v>
      </c>
    </row>
    <row r="168" spans="1:4" ht="12.75">
      <c r="A168" s="15">
        <v>4400</v>
      </c>
      <c r="B168" s="13">
        <f t="shared" si="14"/>
        <v>0.16878432180813097</v>
      </c>
      <c r="C168" s="16">
        <f t="shared" si="15"/>
        <v>3.5604937253426676E-06</v>
      </c>
      <c r="D168" s="14">
        <f t="shared" si="16"/>
        <v>-1.258108517188199E-09</v>
      </c>
    </row>
    <row r="169" spans="1:4" ht="12.75">
      <c r="A169" s="15">
        <v>4500</v>
      </c>
      <c r="B169" s="13">
        <f t="shared" si="14"/>
        <v>0.16843444364040458</v>
      </c>
      <c r="C169" s="16">
        <f t="shared" si="15"/>
        <v>3.4382394046183067E-06</v>
      </c>
      <c r="D169" s="14">
        <f t="shared" si="16"/>
        <v>-1.1879124260874437E-09</v>
      </c>
    </row>
    <row r="170" spans="1:4" ht="12.75">
      <c r="A170" s="15">
        <v>4600</v>
      </c>
      <c r="B170" s="13">
        <f t="shared" si="14"/>
        <v>0.1680964490381724</v>
      </c>
      <c r="C170" s="16">
        <f t="shared" si="15"/>
        <v>3.3227335537870313E-06</v>
      </c>
      <c r="D170" s="14">
        <f t="shared" si="16"/>
        <v>-1.1230491462052034E-09</v>
      </c>
    </row>
    <row r="171" spans="1:4" ht="12.75">
      <c r="A171" s="15">
        <v>4700</v>
      </c>
      <c r="B171" s="13">
        <f t="shared" si="14"/>
        <v>0.1677696889454999</v>
      </c>
      <c r="C171" s="16">
        <f t="shared" si="15"/>
        <v>3.2134688194296226E-06</v>
      </c>
      <c r="D171" s="14">
        <f t="shared" si="16"/>
        <v>-1.0630104677427052E-09</v>
      </c>
    </row>
    <row r="172" spans="1:4" ht="12.75">
      <c r="A172" s="15">
        <v>4800</v>
      </c>
      <c r="B172" s="13">
        <f t="shared" si="14"/>
        <v>0.16745356260061947</v>
      </c>
      <c r="C172" s="16">
        <f t="shared" si="15"/>
        <v>3.1099857078258785E-06</v>
      </c>
      <c r="D172" s="14">
        <f t="shared" si="16"/>
        <v>-1.0073460317411876E-09</v>
      </c>
    </row>
    <row r="173" spans="1:4" ht="12.75">
      <c r="A173" s="15">
        <v>4900</v>
      </c>
      <c r="B173" s="13">
        <f t="shared" si="14"/>
        <v>0.16714751302600486</v>
      </c>
      <c r="C173" s="16">
        <f t="shared" si="15"/>
        <v>3.011867190906014E-06</v>
      </c>
      <c r="D173" s="14">
        <f t="shared" si="16"/>
        <v>-9.556557157524236E-10</v>
      </c>
    </row>
    <row r="174" spans="1:4" ht="12.75">
      <c r="A174" s="15">
        <v>5000</v>
      </c>
      <c r="B174" s="13">
        <f t="shared" si="14"/>
        <v>0.16685102302175275</v>
      </c>
      <c r="C174" s="16">
        <f t="shared" si="15"/>
        <v>2.9187340153007805E-06</v>
      </c>
      <c r="D174" s="14">
        <f t="shared" si="16"/>
        <v>-9.075831517998845E-10</v>
      </c>
    </row>
    <row r="175" spans="1:4" ht="12.75">
      <c r="A175" s="15">
        <v>6000</v>
      </c>
      <c r="B175" s="13">
        <f t="shared" si="14"/>
        <v>0.1643204172651436</v>
      </c>
      <c r="C175" s="16">
        <f t="shared" si="15"/>
        <v>2.1982996788446923E-06</v>
      </c>
      <c r="D175" s="14">
        <f t="shared" si="16"/>
        <v>-5.696378822663325E-10</v>
      </c>
    </row>
    <row r="176" spans="1:4" ht="12.75">
      <c r="A176" s="15">
        <v>7000</v>
      </c>
      <c r="B176" s="13">
        <f t="shared" si="14"/>
        <v>0.16237171179886484</v>
      </c>
      <c r="C176" s="16">
        <f t="shared" si="15"/>
        <v>1.7298189410178596E-06</v>
      </c>
      <c r="D176" s="14">
        <f t="shared" si="16"/>
        <v>-3.842081229668625E-10</v>
      </c>
    </row>
    <row r="177" spans="1:4" ht="12.75">
      <c r="A177" s="15">
        <v>8000</v>
      </c>
      <c r="B177" s="13">
        <f t="shared" si="14"/>
        <v>0.16081325244073252</v>
      </c>
      <c r="C177" s="16">
        <f t="shared" si="15"/>
        <v>1.4055196513987685E-06</v>
      </c>
      <c r="D177" s="14">
        <f t="shared" si="16"/>
        <v>-2.73156348792227E-10</v>
      </c>
    </row>
    <row r="178" spans="1:4" ht="12.75">
      <c r="A178" s="15">
        <v>9000</v>
      </c>
      <c r="B178" s="13">
        <f t="shared" si="14"/>
        <v>0.15953122263524538</v>
      </c>
      <c r="C178" s="16">
        <f t="shared" si="15"/>
        <v>1.1703258987529693E-06</v>
      </c>
      <c r="D178" s="14">
        <f t="shared" si="16"/>
        <v>-2.0217569505392798E-10</v>
      </c>
    </row>
    <row r="179" spans="1:4" ht="12.75">
      <c r="A179" s="15">
        <v>10000</v>
      </c>
      <c r="B179" s="13">
        <f t="shared" si="14"/>
        <v>0.15845327736654177</v>
      </c>
      <c r="C179" s="16">
        <f t="shared" si="15"/>
        <v>9.934926865002283E-07</v>
      </c>
      <c r="D179" s="14">
        <f t="shared" si="16"/>
        <v>-1.5446478966863415E-10</v>
      </c>
    </row>
    <row r="180" spans="1:4" ht="12.75">
      <c r="A180" s="15">
        <v>11000</v>
      </c>
      <c r="B180" s="13">
        <f t="shared" si="14"/>
        <v>0.1575309758177837</v>
      </c>
      <c r="C180" s="16">
        <f t="shared" si="15"/>
        <v>8.566605276014503E-07</v>
      </c>
      <c r="D180" s="14">
        <f t="shared" si="16"/>
        <v>-1.21082400734949E-10</v>
      </c>
    </row>
    <row r="181" spans="1:4" ht="12.75">
      <c r="A181" s="15">
        <v>12000</v>
      </c>
      <c r="B181" s="13">
        <f t="shared" si="14"/>
        <v>0.1567305192994552</v>
      </c>
      <c r="C181" s="16">
        <f t="shared" si="15"/>
        <v>7.482666535224286E-07</v>
      </c>
      <c r="D181" s="14">
        <f t="shared" si="16"/>
        <v>-9.694829835174518E-11</v>
      </c>
    </row>
    <row r="182" spans="1:4" ht="12.75">
      <c r="A182" s="15">
        <v>13000</v>
      </c>
      <c r="B182" s="13">
        <f t="shared" si="14"/>
        <v>0.15602752359760272</v>
      </c>
      <c r="C182" s="16">
        <f t="shared" si="15"/>
        <v>6.607078163440434E-07</v>
      </c>
      <c r="D182" s="14">
        <f t="shared" si="16"/>
        <v>-7.901894137557054E-11</v>
      </c>
    </row>
    <row r="183" spans="1:4" ht="12.75">
      <c r="A183" s="15">
        <v>14000</v>
      </c>
      <c r="B183" s="13">
        <f t="shared" si="14"/>
        <v>0.1554039024666411</v>
      </c>
      <c r="C183" s="16">
        <f t="shared" si="15"/>
        <v>5.888026838108931E-07</v>
      </c>
      <c r="D183" s="14">
        <f t="shared" si="16"/>
        <v>-6.538933379544118E-11</v>
      </c>
    </row>
    <row r="184" spans="1:4" ht="12.75">
      <c r="A184" s="15">
        <v>15000</v>
      </c>
      <c r="B184" s="13">
        <f>$G$3+($G$4-$G$3)*(1+($G$5*A184)^$G$6)^(-$G$7)</f>
        <v>0.15484592424320975</v>
      </c>
      <c r="C184" s="16">
        <f t="shared" si="15"/>
        <v>5.289126612996319E-07</v>
      </c>
      <c r="D184" s="14">
        <f t="shared" si="16"/>
        <v>-5.482238342278221E-11</v>
      </c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0.28125" style="1" customWidth="1"/>
    <col min="3" max="3" width="15.28125" style="1" customWidth="1"/>
    <col min="4" max="4" width="16.140625" style="1" customWidth="1"/>
    <col min="5" max="5" width="10.28125" style="1" customWidth="1"/>
    <col min="6" max="6" width="23.140625" style="1" customWidth="1"/>
    <col min="7" max="9" width="10.28125" style="1" customWidth="1"/>
  </cols>
  <sheetData>
    <row r="1" spans="1:6" ht="12.75">
      <c r="A1" s="3" t="s">
        <v>0</v>
      </c>
      <c r="B1" s="3" t="s">
        <v>1</v>
      </c>
      <c r="C1" s="3" t="s">
        <v>8</v>
      </c>
      <c r="D1" s="3" t="s">
        <v>5</v>
      </c>
      <c r="F1" s="17" t="s">
        <v>17</v>
      </c>
    </row>
    <row r="2" spans="1:7" ht="12.75">
      <c r="A2" s="4">
        <v>1</v>
      </c>
      <c r="B2" s="2">
        <v>0.5403966540856531</v>
      </c>
      <c r="C2" s="2">
        <f aca="true" t="shared" si="0" ref="C2:C15">$G$3+($G$4-$G$3)*(1+($G$5*A2)^$G$6)^(-$G$7)</f>
        <v>0.535180309091381</v>
      </c>
      <c r="D2" s="2">
        <f aca="true" t="shared" si="1" ref="D2:D15">(C2-B2)^2</f>
        <v>2.721025509926694E-05</v>
      </c>
      <c r="F2" s="19" t="s">
        <v>2</v>
      </c>
      <c r="G2" s="20"/>
    </row>
    <row r="3" spans="1:9" ht="12.75">
      <c r="A3" s="4">
        <v>5</v>
      </c>
      <c r="B3" s="2">
        <v>0.535</v>
      </c>
      <c r="C3" s="2">
        <f t="shared" si="0"/>
        <v>0.5330159658057882</v>
      </c>
      <c r="D3" s="2">
        <f t="shared" si="1"/>
        <v>3.936391683801592E-06</v>
      </c>
      <c r="E3" s="11"/>
      <c r="F3" s="5" t="s">
        <v>9</v>
      </c>
      <c r="G3" s="2">
        <v>0.14518872675264097</v>
      </c>
      <c r="H3" s="11"/>
      <c r="I3" s="11"/>
    </row>
    <row r="4" spans="1:9" ht="12.75">
      <c r="A4" s="4">
        <v>10</v>
      </c>
      <c r="B4" s="2">
        <v>0.52</v>
      </c>
      <c r="C4" s="2">
        <f t="shared" si="0"/>
        <v>0.527470219283951</v>
      </c>
      <c r="D4" s="2">
        <f t="shared" si="1"/>
        <v>5.5804176150313E-05</v>
      </c>
      <c r="E4" s="2"/>
      <c r="F4" s="5" t="s">
        <v>10</v>
      </c>
      <c r="G4" s="2">
        <v>0.5353047149535394</v>
      </c>
      <c r="H4" s="2"/>
      <c r="I4" s="2"/>
    </row>
    <row r="5" spans="1:9" ht="12.75">
      <c r="A5" s="4">
        <v>20</v>
      </c>
      <c r="B5" s="2">
        <v>0.505</v>
      </c>
      <c r="C5" s="2">
        <f t="shared" si="0"/>
        <v>0.5101476915237875</v>
      </c>
      <c r="D5" s="2">
        <f t="shared" si="1"/>
        <v>2.649872802407334E-05</v>
      </c>
      <c r="E5" s="2"/>
      <c r="F5" s="5" t="s">
        <v>11</v>
      </c>
      <c r="G5" s="2">
        <v>0.021475891670889362</v>
      </c>
      <c r="H5" s="8" t="s">
        <v>19</v>
      </c>
      <c r="I5" s="23">
        <f>1/G5</f>
        <v>46.56384076268662</v>
      </c>
    </row>
    <row r="6" spans="1:9" ht="12.75">
      <c r="A6" s="4">
        <v>50</v>
      </c>
      <c r="B6" s="2">
        <v>0.465</v>
      </c>
      <c r="C6" s="2">
        <f t="shared" si="0"/>
        <v>0.44611400130654066</v>
      </c>
      <c r="D6" s="2">
        <f t="shared" si="1"/>
        <v>0.00035668094664934865</v>
      </c>
      <c r="E6" s="2"/>
      <c r="F6" s="12" t="s">
        <v>12</v>
      </c>
      <c r="G6" s="2">
        <v>1.8162555655951853</v>
      </c>
      <c r="H6" s="2"/>
      <c r="I6" s="2"/>
    </row>
    <row r="7" spans="1:9" ht="12.75">
      <c r="A7" s="4">
        <v>70</v>
      </c>
      <c r="B7" s="2">
        <v>0.401</v>
      </c>
      <c r="C7" s="2">
        <f t="shared" si="0"/>
        <v>0.4103401561327584</v>
      </c>
      <c r="D7" s="2">
        <f t="shared" si="1"/>
        <v>8.723851658430442E-05</v>
      </c>
      <c r="E7" s="2"/>
      <c r="F7" s="12" t="s">
        <v>13</v>
      </c>
      <c r="G7" s="2">
        <v>0.34160327093841364</v>
      </c>
      <c r="H7" s="2"/>
      <c r="I7" s="2"/>
    </row>
    <row r="8" spans="1:9" ht="12.75">
      <c r="A8" s="4">
        <v>100</v>
      </c>
      <c r="B8" s="2">
        <v>0.36</v>
      </c>
      <c r="C8" s="2">
        <f t="shared" si="0"/>
        <v>0.37019335812540544</v>
      </c>
      <c r="D8" s="2">
        <f t="shared" si="1"/>
        <v>0.00010390454987276929</v>
      </c>
      <c r="E8" s="2"/>
      <c r="F8" s="2"/>
      <c r="G8" s="2"/>
      <c r="H8" s="2"/>
      <c r="I8" s="2"/>
    </row>
    <row r="9" spans="1:9" ht="12.75">
      <c r="A9" s="4">
        <v>300</v>
      </c>
      <c r="B9" s="2">
        <v>0.28</v>
      </c>
      <c r="C9" s="2">
        <f t="shared" si="0"/>
        <v>0.2666014756799066</v>
      </c>
      <c r="D9" s="2">
        <f t="shared" si="1"/>
        <v>0.00017952045395613482</v>
      </c>
      <c r="E9" s="2"/>
      <c r="F9" s="2"/>
      <c r="G9" s="2"/>
      <c r="H9" s="2"/>
      <c r="I9" s="2"/>
    </row>
    <row r="10" spans="1:9" ht="12.75">
      <c r="A10" s="4">
        <v>500</v>
      </c>
      <c r="B10" s="2">
        <v>0.23</v>
      </c>
      <c r="C10" s="2">
        <f t="shared" si="0"/>
        <v>0.2342303871746566</v>
      </c>
      <c r="D10" s="2">
        <f t="shared" si="1"/>
        <v>1.7896175647499024E-05</v>
      </c>
      <c r="E10" s="2"/>
      <c r="F10" s="2"/>
      <c r="G10" s="2"/>
      <c r="H10" s="2"/>
      <c r="I10" s="2"/>
    </row>
    <row r="11" spans="1:9" ht="14.25">
      <c r="A11" s="4">
        <v>1000</v>
      </c>
      <c r="B11" s="2">
        <v>0.2</v>
      </c>
      <c r="C11" s="2">
        <f t="shared" si="0"/>
        <v>0.2032966611505963</v>
      </c>
      <c r="D11" s="2">
        <f t="shared" si="1"/>
        <v>1.0867974741850866E-05</v>
      </c>
      <c r="E11" s="2"/>
      <c r="F11" s="8" t="s">
        <v>18</v>
      </c>
      <c r="G11" s="23">
        <f>1/G5*(1/G7)^(1/G6)</f>
        <v>84.11700188516764</v>
      </c>
      <c r="H11" s="2"/>
      <c r="I11" s="2"/>
    </row>
    <row r="12" spans="1:9" ht="14.25">
      <c r="A12" s="4">
        <v>2000</v>
      </c>
      <c r="B12" s="2">
        <v>0.18</v>
      </c>
      <c r="C12" s="2">
        <f t="shared" si="0"/>
        <v>0.1830215194462118</v>
      </c>
      <c r="D12" s="2">
        <f t="shared" si="1"/>
        <v>9.12957976383617E-06</v>
      </c>
      <c r="E12" s="2"/>
      <c r="F12" s="8" t="s">
        <v>16</v>
      </c>
      <c r="G12" s="24">
        <f>(G4-G3)*(1+1/G7)^(-G7)+G3</f>
        <v>0.3896705259311144</v>
      </c>
      <c r="H12" s="2"/>
      <c r="I12" s="2"/>
    </row>
    <row r="13" spans="1:9" ht="15">
      <c r="A13" s="4">
        <v>5000</v>
      </c>
      <c r="B13" s="2">
        <v>0.17</v>
      </c>
      <c r="C13" s="2">
        <f t="shared" si="0"/>
        <v>0.1666226151995592</v>
      </c>
      <c r="D13" s="2">
        <f t="shared" si="1"/>
        <v>1.1406728090248596E-05</v>
      </c>
      <c r="E13" s="2"/>
      <c r="F13" s="8" t="s">
        <v>25</v>
      </c>
      <c r="G13" s="21">
        <f>G6*(G4-G3)*(1+1/G7)^(-1-G7)</f>
        <v>0.11306323387445975</v>
      </c>
      <c r="H13" s="2"/>
      <c r="I13" s="2"/>
    </row>
    <row r="14" spans="1:9" ht="12.75">
      <c r="A14" s="4">
        <v>10000</v>
      </c>
      <c r="B14" s="2">
        <v>0.16</v>
      </c>
      <c r="C14" s="2">
        <f t="shared" si="0"/>
        <v>0.15913159158005163</v>
      </c>
      <c r="D14" s="2">
        <f t="shared" si="1"/>
        <v>7.541331838372225E-07</v>
      </c>
      <c r="E14" s="2"/>
      <c r="F14" s="2"/>
      <c r="G14" s="2"/>
      <c r="H14" s="2"/>
      <c r="I14" s="2"/>
    </row>
    <row r="15" spans="1:9" ht="12.75">
      <c r="A15" s="4">
        <v>15000</v>
      </c>
      <c r="B15" s="2">
        <v>0.155</v>
      </c>
      <c r="C15" s="2">
        <f t="shared" si="0"/>
        <v>0.15603055833007393</v>
      </c>
      <c r="D15" s="2">
        <f t="shared" si="1"/>
        <v>1.062050471684762E-06</v>
      </c>
      <c r="E15" s="2"/>
      <c r="F15" s="2"/>
      <c r="G15" s="2"/>
      <c r="H15" s="2"/>
      <c r="I15" s="2"/>
    </row>
    <row r="16" spans="1:9" ht="12.75">
      <c r="A16"/>
      <c r="B16"/>
      <c r="C16"/>
      <c r="D16"/>
      <c r="E16" s="2"/>
      <c r="F16" s="2"/>
      <c r="G16" s="2"/>
      <c r="H16" s="2"/>
      <c r="I16" s="2"/>
    </row>
    <row r="17" spans="1:9" ht="12.75">
      <c r="A17"/>
      <c r="B17"/>
      <c r="C17" s="7" t="s">
        <v>6</v>
      </c>
      <c r="D17" s="6">
        <f>COUNT(B2:B15)</f>
        <v>14</v>
      </c>
      <c r="E17" s="2"/>
      <c r="F17" s="2"/>
      <c r="G17" s="2"/>
      <c r="H17" s="2"/>
      <c r="I17" s="2"/>
    </row>
    <row r="18" spans="1:9" ht="12.75">
      <c r="A18"/>
      <c r="B18"/>
      <c r="C18" s="7" t="s">
        <v>3</v>
      </c>
      <c r="D18" s="9">
        <f>SUM(D2:D15)</f>
        <v>0.0008919106599189687</v>
      </c>
      <c r="E18"/>
      <c r="F18"/>
      <c r="G18"/>
      <c r="H18"/>
      <c r="I18"/>
    </row>
    <row r="19" spans="1:9" ht="12.75">
      <c r="A19"/>
      <c r="B19"/>
      <c r="C19" s="7" t="s">
        <v>4</v>
      </c>
      <c r="D19" s="9">
        <f>VAR(B2:B15)</f>
        <v>0.02413342370005384</v>
      </c>
      <c r="E19"/>
      <c r="F19"/>
      <c r="G19"/>
      <c r="H19"/>
      <c r="I19"/>
    </row>
    <row r="20" spans="1:9" ht="14.25">
      <c r="A20"/>
      <c r="B20"/>
      <c r="C20" s="7" t="s">
        <v>7</v>
      </c>
      <c r="D20" s="10">
        <f>1-D18/(D19*(D17-1))</f>
        <v>0.9971571164889752</v>
      </c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4.25">
      <c r="A23" s="3" t="s">
        <v>0</v>
      </c>
      <c r="B23" s="3" t="s">
        <v>8</v>
      </c>
      <c r="C23" s="3" t="s">
        <v>23</v>
      </c>
      <c r="D23" s="3" t="s">
        <v>24</v>
      </c>
      <c r="E23"/>
      <c r="F23"/>
      <c r="G23"/>
      <c r="H23"/>
      <c r="I23"/>
    </row>
    <row r="24" spans="1:9" ht="12.75">
      <c r="A24" s="15">
        <v>1</v>
      </c>
      <c r="B24" s="13">
        <f aca="true" t="shared" si="2" ref="B24:B55">$G$3+($G$4-$G$3)*(1+($G$5*A24)^$G$6)^(-$G$7)</f>
        <v>0.535180309091381</v>
      </c>
      <c r="C24" s="16">
        <f>$G$7*$G$6*($G$4-$G$3)*($G$5*A24)^$G$6*(1+($G$5*A24)^$G$6)^(-$G$7-1)</f>
        <v>0.00022581137486083378</v>
      </c>
      <c r="D24" s="14">
        <f>$G$7*$G$6*($G$4-$G$3)*($G$5)^$G$6*($G$6*A24^($G$6-1)*(1+($G$5*A24)^$G$6)^(-$G$7-1)+A24^$G$6*(-$G$7-1)*$G$5^($G$6)*$G$6*A24^($G$6-1)*(1+($G$5*A24)^$G$6)^(-$G$7-2))*A24</f>
        <v>0.00040961766868701015</v>
      </c>
      <c r="E24"/>
      <c r="F24"/>
      <c r="G24"/>
      <c r="H24"/>
      <c r="I24"/>
    </row>
    <row r="25" spans="1:9" ht="12.75">
      <c r="A25" s="15">
        <v>2</v>
      </c>
      <c r="B25" s="13">
        <f t="shared" si="2"/>
        <v>0.5348672902361938</v>
      </c>
      <c r="C25" s="16">
        <f aca="true" t="shared" si="3" ref="C25:C88">$G$7*$G$6*($G$4-$G$3)*($G$5*A25)^$G$6*(1+($G$5*A25)^$G$6)^(-$G$7-1)</f>
        <v>0.0007927270466994395</v>
      </c>
      <c r="D25" s="14">
        <f aca="true" t="shared" si="4" ref="D25:D39">$G$7*$G$6*($G$4-$G$3)*($G$5)^$G$6*($G$6*A25^($G$6-1)*(1+($G$5*A25)^$G$6)^(-$G$7-1)+A25^$G$6*(-$G$7-1)*$G$5^($G$6)*$G$6*A25^($G$6-1)*(1+($G$5*A25)^$G$6)^(-$G$7-2))*A25</f>
        <v>0.0014334614229709844</v>
      </c>
      <c r="E25"/>
      <c r="F25"/>
      <c r="G25"/>
      <c r="H25"/>
      <c r="I25"/>
    </row>
    <row r="26" spans="1:9" ht="12.75">
      <c r="A26" s="15">
        <v>3</v>
      </c>
      <c r="B26" s="13">
        <f t="shared" si="2"/>
        <v>0.5343933514809577</v>
      </c>
      <c r="C26" s="16">
        <f t="shared" si="3"/>
        <v>0.0016476869304276635</v>
      </c>
      <c r="D26" s="14">
        <f t="shared" si="4"/>
        <v>0.0029652254199352412</v>
      </c>
      <c r="E26"/>
      <c r="F26"/>
      <c r="G26"/>
      <c r="H26"/>
      <c r="I26"/>
    </row>
    <row r="27" spans="1:9" ht="12.75">
      <c r="A27" s="15">
        <v>4</v>
      </c>
      <c r="B27" s="13">
        <f t="shared" si="2"/>
        <v>0.533772745952285</v>
      </c>
      <c r="C27" s="16">
        <f t="shared" si="3"/>
        <v>0.0027610449868690125</v>
      </c>
      <c r="D27" s="14">
        <f t="shared" si="4"/>
        <v>0.004937714836771878</v>
      </c>
      <c r="E27"/>
      <c r="F27"/>
      <c r="G27"/>
      <c r="H27"/>
      <c r="I27"/>
    </row>
    <row r="28" spans="1:9" ht="12.75">
      <c r="A28" s="15">
        <v>5</v>
      </c>
      <c r="B28" s="13">
        <f t="shared" si="2"/>
        <v>0.5330159658057882</v>
      </c>
      <c r="C28" s="16">
        <f t="shared" si="3"/>
        <v>0.004109242886078051</v>
      </c>
      <c r="D28" s="14">
        <f t="shared" si="4"/>
        <v>0.007292438690501952</v>
      </c>
      <c r="E28"/>
      <c r="F28"/>
      <c r="G28"/>
      <c r="H28"/>
      <c r="I28"/>
    </row>
    <row r="29" spans="1:9" ht="12.75">
      <c r="A29" s="15">
        <v>6</v>
      </c>
      <c r="B29" s="13">
        <f t="shared" si="2"/>
        <v>0.5321317835925231</v>
      </c>
      <c r="C29" s="16">
        <f t="shared" si="3"/>
        <v>0.005671294263839902</v>
      </c>
      <c r="D29" s="14">
        <f t="shared" si="4"/>
        <v>0.0099740677258368</v>
      </c>
      <c r="E29"/>
      <c r="F29"/>
      <c r="G29"/>
      <c r="H29"/>
      <c r="I29"/>
    </row>
    <row r="30" spans="1:9" ht="12.75">
      <c r="A30" s="15">
        <v>7</v>
      </c>
      <c r="B30" s="13">
        <f t="shared" si="2"/>
        <v>0.5311280340690857</v>
      </c>
      <c r="C30" s="16">
        <f>$G$7*$G$6*($G$4-$G$3)*($G$5*A30)^$G$6*(1+($G$5*A30)^$G$6)^(-$G$7-1)</f>
        <v>0.007427529878603456</v>
      </c>
      <c r="D30" s="14">
        <f t="shared" si="4"/>
        <v>0.012928893150749927</v>
      </c>
      <c r="E30"/>
      <c r="F30"/>
      <c r="G30"/>
      <c r="H30"/>
      <c r="I30"/>
    </row>
    <row r="31" spans="1:9" ht="12.75">
      <c r="A31" s="15">
        <v>8</v>
      </c>
      <c r="B31" s="13">
        <f t="shared" si="2"/>
        <v>0.5300119809937206</v>
      </c>
      <c r="C31" s="16">
        <f t="shared" si="3"/>
        <v>0.009359079305110906</v>
      </c>
      <c r="D31" s="14">
        <f t="shared" si="4"/>
        <v>0.016104542626354208</v>
      </c>
      <c r="E31"/>
      <c r="F31"/>
      <c r="G31"/>
      <c r="H31"/>
      <c r="I31"/>
    </row>
    <row r="32" spans="1:9" ht="12.75">
      <c r="A32" s="15">
        <v>9</v>
      </c>
      <c r="B32" s="13">
        <f t="shared" si="2"/>
        <v>0.5287905074429121</v>
      </c>
      <c r="C32" s="16">
        <f t="shared" si="3"/>
        <v>0.011447658989554582</v>
      </c>
      <c r="D32" s="14">
        <f t="shared" si="4"/>
        <v>0.019450176140242696</v>
      </c>
      <c r="E32"/>
      <c r="F32"/>
      <c r="G32"/>
      <c r="H32"/>
      <c r="I32"/>
    </row>
    <row r="33" spans="1:9" ht="12.75">
      <c r="A33" s="15">
        <v>10</v>
      </c>
      <c r="B33" s="13">
        <f t="shared" si="2"/>
        <v>0.527470219283951</v>
      </c>
      <c r="C33" s="16">
        <f t="shared" si="3"/>
        <v>0.013675504689932437</v>
      </c>
      <c r="D33" s="14">
        <f t="shared" si="4"/>
        <v>0.02291686568233337</v>
      </c>
      <c r="E33"/>
      <c r="F33"/>
      <c r="G33"/>
      <c r="H33"/>
      <c r="I33"/>
    </row>
    <row r="34" spans="1:9" ht="12.75">
      <c r="A34" s="15">
        <v>20</v>
      </c>
      <c r="B34" s="13">
        <f t="shared" si="2"/>
        <v>0.5101476915237875</v>
      </c>
      <c r="C34" s="16">
        <f t="shared" si="3"/>
        <v>0.04014176682275378</v>
      </c>
      <c r="D34" s="14">
        <f t="shared" si="4"/>
        <v>0.055567630486504434</v>
      </c>
      <c r="E34"/>
      <c r="F34"/>
      <c r="G34"/>
      <c r="H34"/>
      <c r="I34"/>
    </row>
    <row r="35" spans="1:9" ht="12.75">
      <c r="A35" s="15">
        <v>30</v>
      </c>
      <c r="B35" s="13">
        <f t="shared" si="2"/>
        <v>0.4888007869178399</v>
      </c>
      <c r="C35" s="16">
        <f t="shared" si="3"/>
        <v>0.06616399731135722</v>
      </c>
      <c r="D35" s="14">
        <f t="shared" si="4"/>
        <v>0.07013535322512511</v>
      </c>
      <c r="E35"/>
      <c r="F35"/>
      <c r="G35"/>
      <c r="H35"/>
      <c r="I35"/>
    </row>
    <row r="36" spans="1:9" ht="12.75">
      <c r="A36" s="15">
        <v>35</v>
      </c>
      <c r="B36" s="13">
        <f t="shared" si="2"/>
        <v>0.4777651847476798</v>
      </c>
      <c r="C36" s="16">
        <f t="shared" si="3"/>
        <v>0.0770080753153777</v>
      </c>
      <c r="D36" s="14">
        <f t="shared" si="4"/>
        <v>0.06983650727178231</v>
      </c>
      <c r="E36"/>
      <c r="F36"/>
      <c r="G36"/>
      <c r="H36"/>
      <c r="I36"/>
    </row>
    <row r="37" spans="1:9" ht="12.75">
      <c r="A37" s="15">
        <v>40</v>
      </c>
      <c r="B37" s="13">
        <f t="shared" si="2"/>
        <v>0.4668687094082441</v>
      </c>
      <c r="C37" s="16">
        <f t="shared" si="3"/>
        <v>0.08610836328366737</v>
      </c>
      <c r="D37" s="14">
        <f t="shared" si="4"/>
        <v>0.06586975517200655</v>
      </c>
      <c r="E37"/>
      <c r="F37"/>
      <c r="G37"/>
      <c r="H37"/>
      <c r="I37"/>
    </row>
    <row r="38" spans="1:9" ht="12.75">
      <c r="A38" s="15">
        <v>50</v>
      </c>
      <c r="B38" s="13">
        <f t="shared" si="2"/>
        <v>0.44611400130654066</v>
      </c>
      <c r="C38" s="16">
        <f t="shared" si="3"/>
        <v>0.09938043290417989</v>
      </c>
      <c r="D38" s="14">
        <f t="shared" si="4"/>
        <v>0.051602557583406754</v>
      </c>
      <c r="E38"/>
      <c r="F38"/>
      <c r="G38"/>
      <c r="H38"/>
      <c r="I38"/>
    </row>
    <row r="39" spans="1:9" ht="12.75">
      <c r="A39" s="15">
        <v>60</v>
      </c>
      <c r="B39" s="13">
        <f t="shared" si="2"/>
        <v>0.42722658736612296</v>
      </c>
      <c r="C39" s="16">
        <f t="shared" si="3"/>
        <v>0.10728865601786355</v>
      </c>
      <c r="D39" s="14">
        <f t="shared" si="4"/>
        <v>0.034575147584630296</v>
      </c>
      <c r="E39"/>
      <c r="F39"/>
      <c r="G39"/>
      <c r="H39"/>
      <c r="I39"/>
    </row>
    <row r="40" spans="1:9" ht="12.75">
      <c r="A40" s="15">
        <v>70</v>
      </c>
      <c r="B40" s="13">
        <f t="shared" si="2"/>
        <v>0.4103401561327584</v>
      </c>
      <c r="C40" s="16">
        <f t="shared" si="3"/>
        <v>0.11138838900339781</v>
      </c>
      <c r="D40" s="14">
        <f aca="true" t="shared" si="5" ref="D40:D88">$G$7*$G$6*($G$4-$G$3)*($G$5)^$G$6*($G$6*A40^($G$6-1)*(1+($G$5*A40)^$G$6)^(-$G$7-1)+A40^$G$6*(-$G$7-1)*$G$5^($G$6)*$G$6*A40^($G$6-1)*(1+($G$5*A40)^$G$6)^(-$G$7-2))*A40</f>
        <v>0.018534134234973614</v>
      </c>
      <c r="E40"/>
      <c r="F40"/>
      <c r="G40"/>
      <c r="H40"/>
      <c r="I40"/>
    </row>
    <row r="41" spans="1:9" ht="12.75">
      <c r="A41" s="15">
        <v>80</v>
      </c>
      <c r="B41" s="13">
        <f t="shared" si="2"/>
        <v>0.3953422518005092</v>
      </c>
      <c r="C41" s="16">
        <f t="shared" si="3"/>
        <v>0.11294195356441275</v>
      </c>
      <c r="D41" s="14">
        <f t="shared" si="5"/>
        <v>0.004865992098335906</v>
      </c>
      <c r="E41"/>
      <c r="F41"/>
      <c r="G41"/>
      <c r="H41"/>
      <c r="I41"/>
    </row>
    <row r="42" spans="1:9" ht="12.75">
      <c r="A42" s="18">
        <v>84.1</v>
      </c>
      <c r="B42" s="21">
        <f t="shared" si="2"/>
        <v>0.38969338079231186</v>
      </c>
      <c r="C42" s="22">
        <f t="shared" si="3"/>
        <v>0.11306323193409364</v>
      </c>
      <c r="D42" s="21">
        <f t="shared" si="5"/>
        <v>1.919859880025154E-05</v>
      </c>
      <c r="E42"/>
      <c r="F42"/>
      <c r="G42"/>
      <c r="H42"/>
      <c r="I42"/>
    </row>
    <row r="43" spans="1:9" ht="12.75">
      <c r="A43" s="15">
        <v>90</v>
      </c>
      <c r="B43" s="13">
        <f t="shared" si="2"/>
        <v>0.3820321555009122</v>
      </c>
      <c r="C43" s="16">
        <f t="shared" si="3"/>
        <v>0.11285083102999621</v>
      </c>
      <c r="D43" s="14">
        <f t="shared" si="5"/>
        <v>-0.006212827519938918</v>
      </c>
      <c r="E43"/>
      <c r="F43"/>
      <c r="G43"/>
      <c r="H43"/>
      <c r="I43"/>
    </row>
    <row r="44" spans="1:9" ht="12.75">
      <c r="A44" s="15">
        <v>100</v>
      </c>
      <c r="B44" s="13">
        <f t="shared" si="2"/>
        <v>0.37019335812540544</v>
      </c>
      <c r="C44" s="16">
        <f t="shared" si="3"/>
        <v>0.11172489031050464</v>
      </c>
      <c r="D44" s="14">
        <f t="shared" si="5"/>
        <v>-0.014955603478018376</v>
      </c>
      <c r="E44"/>
      <c r="F44"/>
      <c r="G44"/>
      <c r="H44"/>
      <c r="I44"/>
    </row>
    <row r="45" spans="1:9" ht="12.75">
      <c r="A45" s="15">
        <v>110</v>
      </c>
      <c r="B45" s="13">
        <f t="shared" si="2"/>
        <v>0.3596234707626941</v>
      </c>
      <c r="C45" s="16">
        <f t="shared" si="3"/>
        <v>0.10996692076346254</v>
      </c>
      <c r="D45" s="14">
        <f t="shared" si="5"/>
        <v>-0.021750207714090898</v>
      </c>
      <c r="E45"/>
      <c r="F45"/>
      <c r="G45"/>
      <c r="H45"/>
      <c r="I45"/>
    </row>
    <row r="46" spans="1:9" ht="12.75">
      <c r="A46" s="15">
        <v>120</v>
      </c>
      <c r="B46" s="13">
        <f t="shared" si="2"/>
        <v>0.35014432622173086</v>
      </c>
      <c r="C46" s="16">
        <f t="shared" si="3"/>
        <v>0.10784011786202072</v>
      </c>
      <c r="D46" s="14">
        <f t="shared" si="5"/>
        <v>-0.026979843973668646</v>
      </c>
      <c r="E46"/>
      <c r="F46"/>
      <c r="G46"/>
      <c r="H46"/>
      <c r="I46"/>
    </row>
    <row r="47" spans="1:9" ht="12.75">
      <c r="A47" s="15">
        <v>130</v>
      </c>
      <c r="B47" s="13">
        <f t="shared" si="2"/>
        <v>0.3416034107450724</v>
      </c>
      <c r="C47" s="16">
        <f t="shared" si="3"/>
        <v>0.10551554893613059</v>
      </c>
      <c r="D47" s="14">
        <f t="shared" si="5"/>
        <v>-0.030975198830621307</v>
      </c>
      <c r="E47"/>
      <c r="F47"/>
      <c r="G47"/>
      <c r="H47"/>
      <c r="I47"/>
    </row>
    <row r="48" spans="1:9" ht="12.75">
      <c r="A48" s="15">
        <v>140</v>
      </c>
      <c r="B48" s="13">
        <f t="shared" si="2"/>
        <v>0.33387184200611575</v>
      </c>
      <c r="C48" s="16">
        <f t="shared" si="3"/>
        <v>0.10310390302690017</v>
      </c>
      <c r="D48" s="14">
        <f t="shared" si="5"/>
        <v>-0.03400529416075264</v>
      </c>
      <c r="E48"/>
      <c r="F48"/>
      <c r="G48"/>
      <c r="H48"/>
      <c r="I48"/>
    </row>
    <row r="49" spans="1:9" ht="12.75">
      <c r="A49" s="15">
        <v>150</v>
      </c>
      <c r="B49" s="13">
        <f t="shared" si="2"/>
        <v>0.32684124780975504</v>
      </c>
      <c r="C49" s="16">
        <f t="shared" si="3"/>
        <v>0.10067630981921968</v>
      </c>
      <c r="D49" s="14">
        <f t="shared" si="5"/>
        <v>-0.03628285161812572</v>
      </c>
      <c r="E49"/>
      <c r="F49"/>
      <c r="G49"/>
      <c r="H49"/>
      <c r="I49"/>
    </row>
    <row r="50" spans="1:9" ht="12.75">
      <c r="A50" s="15">
        <v>160</v>
      </c>
      <c r="B50" s="13">
        <f t="shared" si="2"/>
        <v>0.3204205554362626</v>
      </c>
      <c r="C50" s="16">
        <f t="shared" si="3"/>
        <v>0.09827791257875639</v>
      </c>
      <c r="D50" s="14">
        <f t="shared" si="5"/>
        <v>-0.03797380157478543</v>
      </c>
      <c r="E50"/>
      <c r="F50"/>
      <c r="G50"/>
      <c r="H50"/>
      <c r="I50"/>
    </row>
    <row r="51" spans="1:9" ht="12.75">
      <c r="A51" s="15">
        <v>170</v>
      </c>
      <c r="B51" s="13">
        <f t="shared" si="2"/>
        <v>0.31453308336164726</v>
      </c>
      <c r="C51" s="16">
        <f t="shared" si="3"/>
        <v>0.09593672818754999</v>
      </c>
      <c r="D51" s="14">
        <f t="shared" si="5"/>
        <v>-0.03920684434126016</v>
      </c>
      <c r="E51"/>
      <c r="F51"/>
      <c r="G51"/>
      <c r="H51"/>
      <c r="I51"/>
    </row>
    <row r="52" spans="1:9" ht="12.75">
      <c r="A52" s="15">
        <v>180</v>
      </c>
      <c r="B52" s="13">
        <f t="shared" si="2"/>
        <v>0.30911405086969945</v>
      </c>
      <c r="C52" s="16">
        <f t="shared" si="3"/>
        <v>0.09366945791045249</v>
      </c>
      <c r="D52" s="14">
        <f t="shared" si="5"/>
        <v>-0.040081686056282984</v>
      </c>
      <c r="E52"/>
      <c r="F52"/>
      <c r="G52"/>
      <c r="H52"/>
      <c r="I52"/>
    </row>
    <row r="53" spans="1:9" ht="12.75">
      <c r="A53" s="15">
        <v>190</v>
      </c>
      <c r="B53" s="13">
        <f t="shared" si="2"/>
        <v>0.30410850403318257</v>
      </c>
      <c r="C53" s="16">
        <f t="shared" si="3"/>
        <v>0.09148532183198226</v>
      </c>
      <c r="D53" s="14">
        <f t="shared" si="5"/>
        <v>-0.040675679979896344</v>
      </c>
      <c r="E53"/>
      <c r="F53"/>
      <c r="G53"/>
      <c r="H53"/>
      <c r="I53"/>
    </row>
    <row r="54" spans="1:9" ht="12.75">
      <c r="A54" s="15">
        <v>200</v>
      </c>
      <c r="B54" s="13">
        <f t="shared" si="2"/>
        <v>0.29946961244384557</v>
      </c>
      <c r="C54" s="16">
        <f t="shared" si="3"/>
        <v>0.08938860549467446</v>
      </c>
      <c r="D54" s="14">
        <f t="shared" si="5"/>
        <v>-0.04104901214845904</v>
      </c>
      <c r="E54"/>
      <c r="F54"/>
      <c r="G54"/>
      <c r="H54"/>
      <c r="I54"/>
    </row>
    <row r="55" spans="1:9" ht="12.75">
      <c r="A55" s="15">
        <v>210</v>
      </c>
      <c r="B55" s="13">
        <f t="shared" si="2"/>
        <v>0.2951572794247699</v>
      </c>
      <c r="C55" s="16">
        <f t="shared" si="3"/>
        <v>0.08738036140132979</v>
      </c>
      <c r="D55" s="14">
        <f t="shared" si="5"/>
        <v>-0.04124868573714375</v>
      </c>
      <c r="E55"/>
      <c r="F55"/>
      <c r="G55"/>
      <c r="H55"/>
      <c r="I55"/>
    </row>
    <row r="56" spans="1:9" ht="12.75">
      <c r="A56" s="15">
        <v>220</v>
      </c>
      <c r="B56" s="13">
        <f aca="true" t="shared" si="6" ref="B56:B87">$G$3+($G$4-$G$3)*(1+($G$5*A56)^$G$6)^(-$G$7)</f>
        <v>0.2911370103960591</v>
      </c>
      <c r="C56" s="16">
        <f t="shared" si="3"/>
        <v>0.08545955153989672</v>
      </c>
      <c r="D56" s="14">
        <f t="shared" si="5"/>
        <v>-0.04131155972802871</v>
      </c>
      <c r="E56"/>
      <c r="F56"/>
      <c r="G56"/>
      <c r="H56"/>
      <c r="I56"/>
    </row>
    <row r="57" spans="1:9" ht="12.75">
      <c r="A57" s="15">
        <v>230</v>
      </c>
      <c r="B57" s="13">
        <f t="shared" si="6"/>
        <v>0.28737899093380026</v>
      </c>
      <c r="C57" s="16">
        <f t="shared" si="3"/>
        <v>0.0836238172902469</v>
      </c>
      <c r="D57" s="14">
        <f t="shared" si="5"/>
        <v>-0.04126666071772498</v>
      </c>
      <c r="E57"/>
      <c r="F57"/>
      <c r="G57"/>
      <c r="H57"/>
      <c r="I57"/>
    </row>
    <row r="58" spans="1:9" ht="12.75">
      <c r="A58" s="15">
        <v>240</v>
      </c>
      <c r="B58" s="13">
        <f t="shared" si="6"/>
        <v>0.28385733402794305</v>
      </c>
      <c r="C58" s="16">
        <f t="shared" si="3"/>
        <v>0.08186999908627791</v>
      </c>
      <c r="D58" s="14">
        <f t="shared" si="5"/>
        <v>-0.04113694275794186</v>
      </c>
      <c r="E58"/>
      <c r="F58"/>
      <c r="G58"/>
      <c r="H58"/>
      <c r="I58"/>
    </row>
    <row r="59" spans="1:9" ht="12.75">
      <c r="A59" s="15">
        <v>250</v>
      </c>
      <c r="B59" s="13">
        <f t="shared" si="6"/>
        <v>0.2805494635267921</v>
      </c>
      <c r="C59" s="16">
        <f t="shared" si="3"/>
        <v>0.080194486879103</v>
      </c>
      <c r="D59" s="14">
        <f t="shared" si="5"/>
        <v>-0.040940630282323975</v>
      </c>
      <c r="E59"/>
      <c r="F59"/>
      <c r="G59"/>
      <c r="H59"/>
      <c r="I59"/>
    </row>
    <row r="60" spans="1:9" ht="12.75">
      <c r="A60" s="15">
        <v>260</v>
      </c>
      <c r="B60" s="13">
        <f t="shared" si="6"/>
        <v>0.2774356072084121</v>
      </c>
      <c r="C60" s="16">
        <f t="shared" si="3"/>
        <v>0.07859345552992071</v>
      </c>
      <c r="D60" s="14">
        <f t="shared" si="5"/>
        <v>-0.04069224655690564</v>
      </c>
      <c r="E60"/>
      <c r="F60"/>
      <c r="G60"/>
      <c r="H60"/>
      <c r="I60"/>
    </row>
    <row r="61" spans="1:9" ht="12.75">
      <c r="A61" s="15">
        <v>270</v>
      </c>
      <c r="B61" s="13">
        <f t="shared" si="6"/>
        <v>0.2744983782525896</v>
      </c>
      <c r="C61" s="16">
        <f t="shared" si="3"/>
        <v>0.0770630215754676</v>
      </c>
      <c r="D61" s="14">
        <f t="shared" si="5"/>
        <v>-0.04040340465774825</v>
      </c>
      <c r="E61"/>
      <c r="F61"/>
      <c r="G61"/>
      <c r="H61"/>
      <c r="I61"/>
    </row>
    <row r="62" spans="1:9" ht="12.75">
      <c r="A62" s="15">
        <v>280</v>
      </c>
      <c r="B62" s="13">
        <f t="shared" si="6"/>
        <v>0.27172242819530656</v>
      </c>
      <c r="C62" s="16">
        <f t="shared" si="3"/>
        <v>0.07559934608613095</v>
      </c>
      <c r="D62" s="14">
        <f t="shared" si="5"/>
        <v>-0.040083418644074116</v>
      </c>
      <c r="E62"/>
      <c r="F62"/>
      <c r="G62"/>
      <c r="H62"/>
      <c r="I62"/>
    </row>
    <row r="63" spans="1:9" ht="12.75">
      <c r="A63" s="15">
        <v>290</v>
      </c>
      <c r="B63" s="13">
        <f t="shared" si="6"/>
        <v>0.2690941578845297</v>
      </c>
      <c r="C63" s="16">
        <f t="shared" si="3"/>
        <v>0.07419870049944512</v>
      </c>
      <c r="D63" s="14">
        <f t="shared" si="5"/>
        <v>-0.0397397780924628</v>
      </c>
      <c r="E63"/>
      <c r="F63"/>
      <c r="G63"/>
      <c r="H63"/>
      <c r="I63"/>
    </row>
    <row r="64" spans="1:9" ht="12.75">
      <c r="A64" s="15">
        <v>300</v>
      </c>
      <c r="B64" s="13">
        <f t="shared" si="6"/>
        <v>0.2666014756799066</v>
      </c>
      <c r="C64" s="16">
        <f t="shared" si="3"/>
        <v>0.07285750702875701</v>
      </c>
      <c r="D64" s="14">
        <f t="shared" si="5"/>
        <v>-0.03937851835144439</v>
      </c>
      <c r="E64"/>
      <c r="F64"/>
      <c r="G64"/>
      <c r="H64"/>
      <c r="I64"/>
    </row>
    <row r="65" spans="1:9" ht="12.75">
      <c r="A65" s="15">
        <v>310</v>
      </c>
      <c r="B65" s="13">
        <f t="shared" si="6"/>
        <v>0.26423359429151516</v>
      </c>
      <c r="C65" s="16">
        <f t="shared" si="3"/>
        <v>0.07157236165807392</v>
      </c>
      <c r="D65" s="14">
        <f t="shared" si="5"/>
        <v>-0.03900451084382769</v>
      </c>
      <c r="E65"/>
      <c r="F65"/>
      <c r="G65"/>
      <c r="H65"/>
      <c r="I65"/>
    </row>
    <row r="66" spans="1:9" ht="12.75">
      <c r="A66" s="15">
        <v>320</v>
      </c>
      <c r="B66" s="13">
        <f t="shared" si="6"/>
        <v>0.2619808593531571</v>
      </c>
      <c r="C66" s="16">
        <f t="shared" si="3"/>
        <v>0.07034004527859015</v>
      </c>
      <c r="D66" s="14">
        <f t="shared" si="5"/>
        <v>-0.0386216917732506</v>
      </c>
      <c r="E66"/>
      <c r="F66"/>
      <c r="G66"/>
      <c r="H66"/>
      <c r="I66"/>
    </row>
    <row r="67" spans="1:9" ht="12.75">
      <c r="A67" s="15">
        <v>330</v>
      </c>
      <c r="B67" s="13">
        <f t="shared" si="6"/>
        <v>0.2598346041702948</v>
      </c>
      <c r="C67" s="16">
        <f t="shared" si="3"/>
        <v>0.0691575268311598</v>
      </c>
      <c r="D67" s="14">
        <f t="shared" si="5"/>
        <v>-0.03823324314462377</v>
      </c>
      <c r="E67"/>
      <c r="F67"/>
      <c r="G67"/>
      <c r="H67"/>
      <c r="I67"/>
    </row>
    <row r="68" spans="1:9" ht="12.75">
      <c r="A68" s="15">
        <v>340</v>
      </c>
      <c r="B68" s="13">
        <f t="shared" si="6"/>
        <v>0.25778702614831117</v>
      </c>
      <c r="C68" s="16">
        <f t="shared" si="3"/>
        <v>0.06802196114721727</v>
      </c>
      <c r="D68" s="14">
        <f t="shared" si="5"/>
        <v>-0.037841736686544815</v>
      </c>
      <c r="E68"/>
      <c r="F68"/>
      <c r="G68"/>
      <c r="H68"/>
      <c r="I68"/>
    </row>
    <row r="69" spans="1:9" ht="12.75">
      <c r="A69" s="15">
        <v>350</v>
      </c>
      <c r="B69" s="13">
        <f t="shared" si="6"/>
        <v>0.25583108125362153</v>
      </c>
      <c r="C69" s="16">
        <f t="shared" si="3"/>
        <v>0.06693068336454651</v>
      </c>
      <c r="D69" s="14">
        <f t="shared" si="5"/>
        <v>-0.03744924877351373</v>
      </c>
      <c r="E69"/>
      <c r="F69"/>
      <c r="G69"/>
      <c r="H69"/>
      <c r="I69"/>
    </row>
    <row r="70" spans="1:9" ht="12.75">
      <c r="A70" s="15">
        <v>360</v>
      </c>
      <c r="B70" s="13">
        <f t="shared" si="6"/>
        <v>0.2539603935353986</v>
      </c>
      <c r="C70" s="16">
        <f t="shared" si="3"/>
        <v>0.06588120122336252</v>
      </c>
      <c r="D70" s="14">
        <f t="shared" si="5"/>
        <v>-0.03705745257100096</v>
      </c>
      <c r="E70"/>
      <c r="F70"/>
      <c r="G70"/>
      <c r="H70"/>
      <c r="I70"/>
    </row>
    <row r="71" spans="1:9" ht="12.75">
      <c r="A71" s="15">
        <v>370</v>
      </c>
      <c r="B71" s="13">
        <f t="shared" si="6"/>
        <v>0.25216917727601346</v>
      </c>
      <c r="C71" s="16">
        <f t="shared" si="3"/>
        <v>0.06487118614730825</v>
      </c>
      <c r="D71" s="14">
        <f t="shared" si="5"/>
        <v>-0.03666769220872169</v>
      </c>
      <c r="E71"/>
      <c r="F71"/>
      <c r="G71"/>
      <c r="H71"/>
      <c r="I71"/>
    </row>
    <row r="72" spans="1:9" ht="12.75">
      <c r="A72" s="15">
        <v>380</v>
      </c>
      <c r="B72" s="13">
        <f t="shared" si="6"/>
        <v>0.2504521697723139</v>
      </c>
      <c r="C72" s="16">
        <f t="shared" si="3"/>
        <v>0.06389846373175885</v>
      </c>
      <c r="D72" s="14">
        <f t="shared" si="5"/>
        <v>-0.03628104271047956</v>
      </c>
      <c r="E72"/>
      <c r="F72"/>
      <c r="G72"/>
      <c r="H72"/>
      <c r="I72"/>
    </row>
    <row r="73" spans="1:9" ht="12.75">
      <c r="A73" s="15">
        <v>390</v>
      </c>
      <c r="B73" s="13">
        <f t="shared" si="6"/>
        <v>0.24880457309984533</v>
      </c>
      <c r="C73" s="16">
        <f t="shared" si="3"/>
        <v>0.06296100406282518</v>
      </c>
      <c r="D73" s="14">
        <f t="shared" si="5"/>
        <v>-0.035898358586875366</v>
      </c>
      <c r="E73"/>
      <c r="F73"/>
      <c r="G73"/>
      <c r="H73"/>
      <c r="I73"/>
    </row>
    <row r="74" spans="1:9" ht="12.75">
      <c r="A74" s="15">
        <v>400</v>
      </c>
      <c r="B74" s="13">
        <f t="shared" si="6"/>
        <v>0.24722200349543505</v>
      </c>
      <c r="C74" s="16">
        <f t="shared" si="3"/>
        <v>0.062056912150064515</v>
      </c>
      <c r="D74" s="14">
        <f t="shared" si="5"/>
        <v>-0.03552031336680549</v>
      </c>
      <c r="E74"/>
      <c r="F74"/>
      <c r="G74"/>
      <c r="H74"/>
      <c r="I74"/>
    </row>
    <row r="75" spans="1:9" ht="12.75">
      <c r="A75" s="15">
        <v>410</v>
      </c>
      <c r="B75" s="13">
        <f t="shared" si="6"/>
        <v>0.24570044722381762</v>
      </c>
      <c r="C75" s="16">
        <f t="shared" si="3"/>
        <v>0.061184418656980745</v>
      </c>
      <c r="D75" s="14">
        <f t="shared" si="5"/>
        <v>-0.035147431857973414</v>
      </c>
      <c r="E75"/>
      <c r="F75"/>
      <c r="G75"/>
      <c r="H75"/>
      <c r="I75"/>
    </row>
    <row r="76" spans="1:9" ht="12.75">
      <c r="A76" s="15">
        <v>420</v>
      </c>
      <c r="B76" s="13">
        <f t="shared" si="6"/>
        <v>0.2442362219818375</v>
      </c>
      <c r="C76" s="16">
        <f t="shared" si="3"/>
        <v>0.06034187104387693</v>
      </c>
      <c r="D76" s="14">
        <f t="shared" si="5"/>
        <v>-0.03478011655071174</v>
      </c>
      <c r="E76"/>
      <c r="F76"/>
      <c r="G76"/>
      <c r="H76"/>
      <c r="I76"/>
    </row>
    <row r="77" spans="1:9" ht="12.75">
      <c r="A77" s="15">
        <v>430</v>
      </c>
      <c r="B77" s="13">
        <f t="shared" si="6"/>
        <v>0.2428259430476229</v>
      </c>
      <c r="C77" s="16">
        <f t="shared" si="3"/>
        <v>0.05952772518902524</v>
      </c>
      <c r="D77" s="14">
        <f t="shared" si="5"/>
        <v>-0.03441866928713621</v>
      </c>
      <c r="E77"/>
      <c r="F77"/>
      <c r="G77"/>
      <c r="H77"/>
      <c r="I77"/>
    </row>
    <row r="78" spans="1:9" ht="12.75">
      <c r="A78" s="15">
        <v>440</v>
      </c>
      <c r="B78" s="13">
        <f t="shared" si="6"/>
        <v>0.24146649350861324</v>
      </c>
      <c r="C78" s="16">
        <f t="shared" si="3"/>
        <v>0.05874053752041723</v>
      </c>
      <c r="D78" s="14">
        <f t="shared" si="5"/>
        <v>-0.03406330908935834</v>
      </c>
      <c r="E78"/>
      <c r="F78"/>
      <c r="G78"/>
      <c r="H78"/>
      <c r="I78"/>
    </row>
    <row r="79" spans="1:9" ht="12.75">
      <c r="A79" s="15">
        <v>450</v>
      </c>
      <c r="B79" s="13">
        <f t="shared" si="6"/>
        <v>0.24015499800669218</v>
      </c>
      <c r="C79" s="16">
        <f t="shared" si="3"/>
        <v>0.05797895766727346</v>
      </c>
      <c r="D79" s="14">
        <f t="shared" si="5"/>
        <v>-0.03371418686146733</v>
      </c>
      <c r="E79"/>
      <c r="F79"/>
      <c r="G79"/>
      <c r="H79"/>
      <c r="I79"/>
    </row>
    <row r="80" spans="1:9" ht="12.75">
      <c r="A80" s="15">
        <v>460</v>
      </c>
      <c r="B80" s="13">
        <f t="shared" si="6"/>
        <v>0.23888879952511258</v>
      </c>
      <c r="C80" s="16">
        <f t="shared" si="3"/>
        <v>0.05724172162497173</v>
      </c>
      <c r="D80" s="14">
        <f t="shared" si="5"/>
        <v>-0.0333713975389674</v>
      </c>
      <c r="E80"/>
      <c r="F80"/>
      <c r="G80"/>
      <c r="H80"/>
      <c r="I80"/>
    </row>
    <row r="81" spans="1:9" ht="12.75">
      <c r="A81" s="15">
        <v>470</v>
      </c>
      <c r="B81" s="13">
        <f t="shared" si="6"/>
        <v>0.23766543881372787</v>
      </c>
      <c r="C81" s="16">
        <f t="shared" si="3"/>
        <v>0.056527645416906344</v>
      </c>
      <c r="D81" s="14">
        <f t="shared" si="5"/>
        <v>-0.03303499014783106</v>
      </c>
      <c r="E81"/>
      <c r="F81"/>
      <c r="G81"/>
      <c r="H81"/>
      <c r="I81"/>
    </row>
    <row r="82" spans="1:9" ht="12.75">
      <c r="A82" s="15">
        <v>480</v>
      </c>
      <c r="B82" s="13">
        <f t="shared" si="6"/>
        <v>0.23648263610894465</v>
      </c>
      <c r="C82" s="16">
        <f t="shared" si="3"/>
        <v>0.05583561923045453</v>
      </c>
      <c r="D82" s="14">
        <f t="shared" si="5"/>
        <v>-0.03270497614680125</v>
      </c>
      <c r="E82"/>
      <c r="F82"/>
      <c r="G82"/>
      <c r="H82"/>
      <c r="I82"/>
    </row>
    <row r="83" spans="1:9" ht="12.75">
      <c r="A83" s="15">
        <v>490</v>
      </c>
      <c r="B83" s="13">
        <f t="shared" si="6"/>
        <v>0.23533827485492756</v>
      </c>
      <c r="C83" s="16">
        <f t="shared" si="3"/>
        <v>0.055164602000565784</v>
      </c>
      <c r="D83" s="14">
        <f t="shared" si="5"/>
        <v>-0.032381336355986695</v>
      </c>
      <c r="E83"/>
      <c r="F83"/>
      <c r="G83"/>
      <c r="H83"/>
      <c r="I83"/>
    </row>
    <row r="84" spans="1:9" ht="12.75">
      <c r="A84" s="15">
        <v>500</v>
      </c>
      <c r="B84" s="13">
        <f t="shared" si="6"/>
        <v>0.2342303871746566</v>
      </c>
      <c r="C84" s="16">
        <f t="shared" si="3"/>
        <v>0.05451361641270327</v>
      </c>
      <c r="D84" s="14">
        <f t="shared" si="5"/>
        <v>-0.03206402671837341</v>
      </c>
      <c r="E84"/>
      <c r="F84"/>
      <c r="G84"/>
      <c r="H84"/>
      <c r="I84"/>
    </row>
    <row r="85" spans="1:9" ht="12.75">
      <c r="A85" s="15">
        <v>510</v>
      </c>
      <c r="B85" s="13">
        <f t="shared" si="6"/>
        <v>0.23315714087486167</v>
      </c>
      <c r="C85" s="16">
        <f t="shared" si="3"/>
        <v>0.05388174429636356</v>
      </c>
      <c r="D85" s="14">
        <f t="shared" si="5"/>
        <v>-0.03175298309554024</v>
      </c>
      <c r="E85"/>
      <c r="F85"/>
      <c r="G85"/>
      <c r="H85"/>
      <c r="I85"/>
    </row>
    <row r="86" spans="1:9" ht="12.75">
      <c r="A86" s="15">
        <v>520</v>
      </c>
      <c r="B86" s="13">
        <f t="shared" si="6"/>
        <v>0.23211682779877674</v>
      </c>
      <c r="C86" s="16">
        <f t="shared" si="3"/>
        <v>0.05326812238076927</v>
      </c>
      <c r="D86" s="14">
        <f t="shared" si="5"/>
        <v>-0.03144812526236458</v>
      </c>
      <c r="E86"/>
      <c r="F86"/>
      <c r="G86"/>
      <c r="H86"/>
      <c r="I86"/>
    </row>
    <row r="87" spans="1:9" ht="12.75">
      <c r="A87" s="15">
        <v>530</v>
      </c>
      <c r="B87" s="13">
        <f t="shared" si="6"/>
        <v>0.23110785336600723</v>
      </c>
      <c r="C87" s="16">
        <f t="shared" si="3"/>
        <v>0.052671938385269644</v>
      </c>
      <c r="D87" s="14">
        <f t="shared" si="5"/>
        <v>-0.031149360236017935</v>
      </c>
      <c r="E87"/>
      <c r="F87"/>
      <c r="G87"/>
      <c r="H87"/>
      <c r="I87"/>
    </row>
    <row r="88" spans="1:9" ht="12.75">
      <c r="A88" s="15">
        <v>540</v>
      </c>
      <c r="B88" s="13">
        <f aca="true" t="shared" si="7" ref="B88:B119">$G$3+($G$4-$G$3)*(1+($G$5*A88)^$G$6)^(-$G$7)</f>
        <v>0.23012872716033433</v>
      </c>
      <c r="C88" s="16">
        <f t="shared" si="3"/>
        <v>0.052092427418277104</v>
      </c>
      <c r="D88" s="14">
        <f t="shared" si="5"/>
        <v>-0.030856585050605703</v>
      </c>
      <c r="E88"/>
      <c r="F88"/>
      <c r="G88"/>
      <c r="H88"/>
      <c r="I88"/>
    </row>
    <row r="89" spans="1:9" ht="12.75">
      <c r="A89" s="15">
        <v>550</v>
      </c>
      <c r="B89" s="13">
        <f t="shared" si="7"/>
        <v>0.22917805444462985</v>
      </c>
      <c r="C89" s="16">
        <f aca="true" t="shared" si="8" ref="C89:C152">$G$7*$G$6*($G$4-$G$3)*($G$5*A89)^$G$6*(1+($G$5*A89)^$G$6)^(-$G$7-1)</f>
        <v>0.05152886866007302</v>
      </c>
      <c r="D89" s="14">
        <f aca="true" t="shared" si="9" ref="D89:D152">$G$7*$G$6*($G$4-$G$3)*($G$5)^$G$6*($G$6*A89^($G$6-1)*(1+($G$5*A89)^$G$6)^(-$G$7-1)+A89^$G$6*(-$G$7-1)*$G$5^($G$6)*$G$6*A89^($G$6-1)*(1+($G$5*A89)^$G$6)^(-$G$7-2))*A89</f>
        <v>-0.03056968906937344</v>
      </c>
      <c r="E89"/>
      <c r="F89"/>
      <c r="G89"/>
      <c r="H89"/>
      <c r="I89"/>
    </row>
    <row r="90" spans="1:9" ht="12.75">
      <c r="A90" s="15">
        <v>560</v>
      </c>
      <c r="B90" s="13">
        <f t="shared" si="7"/>
        <v>0.228254528497726</v>
      </c>
      <c r="C90" s="16">
        <f t="shared" si="8"/>
        <v>0.05098058230641568</v>
      </c>
      <c r="D90" s="14">
        <f t="shared" si="9"/>
        <v>-0.030288555910514773</v>
      </c>
      <c r="E90"/>
      <c r="F90"/>
      <c r="G90"/>
      <c r="H90"/>
      <c r="I90"/>
    </row>
    <row r="91" spans="1:9" ht="12.75">
      <c r="A91" s="15">
        <v>570</v>
      </c>
      <c r="B91" s="13">
        <f t="shared" si="7"/>
        <v>0.2273569236815121</v>
      </c>
      <c r="C91" s="16">
        <f t="shared" si="8"/>
        <v>0.05044692675151765</v>
      </c>
      <c r="D91" s="14">
        <f t="shared" si="9"/>
        <v>-0.03001306504964548</v>
      </c>
      <c r="E91"/>
      <c r="F91"/>
      <c r="G91"/>
      <c r="H91"/>
      <c r="I91"/>
    </row>
    <row r="92" spans="1:9" ht="12.75">
      <c r="A92" s="15">
        <v>580</v>
      </c>
      <c r="B92" s="13">
        <f t="shared" si="7"/>
        <v>0.22648408915805554</v>
      </c>
      <c r="C92" s="16">
        <f t="shared" si="8"/>
        <v>0.0499272959905644</v>
      </c>
      <c r="D92" s="14">
        <f t="shared" si="9"/>
        <v>-0.029743093151351322</v>
      </c>
      <c r="E92"/>
      <c r="F92"/>
      <c r="G92"/>
      <c r="H92"/>
      <c r="I92"/>
    </row>
    <row r="93" spans="1:9" ht="12.75">
      <c r="A93" s="15">
        <v>590</v>
      </c>
      <c r="B93" s="13">
        <f t="shared" si="7"/>
        <v>0.225634943186471</v>
      </c>
      <c r="C93" s="16">
        <f t="shared" si="8"/>
        <v>0.04942111722350306</v>
      </c>
      <c r="D93" s="14">
        <f t="shared" si="9"/>
        <v>-0.029478515173459036</v>
      </c>
      <c r="E93"/>
      <c r="F93"/>
      <c r="G93"/>
      <c r="H93"/>
      <c r="I93"/>
    </row>
    <row r="94" spans="1:9" ht="12.75">
      <c r="A94" s="15">
        <v>600</v>
      </c>
      <c r="B94" s="13">
        <f t="shared" si="7"/>
        <v>0.2248084679378254</v>
      </c>
      <c r="C94" s="16">
        <f t="shared" si="8"/>
        <v>0.04892784864330685</v>
      </c>
      <c r="D94" s="14">
        <f t="shared" si="9"/>
        <v>-0.0292192052804652</v>
      </c>
      <c r="E94"/>
      <c r="F94"/>
      <c r="G94"/>
      <c r="H94"/>
      <c r="I94"/>
    </row>
    <row r="95" spans="1:9" ht="12.75">
      <c r="A95" s="15">
        <v>610</v>
      </c>
      <c r="B95" s="13">
        <f t="shared" si="7"/>
        <v>0.22400370477377252</v>
      </c>
      <c r="C95" s="16">
        <f t="shared" si="8"/>
        <v>0.04844697739331353</v>
      </c>
      <c r="D95" s="14">
        <f t="shared" si="9"/>
        <v>-0.028965037596569543</v>
      </c>
      <c r="E95"/>
      <c r="F95"/>
      <c r="G95"/>
      <c r="H95"/>
      <c r="I95"/>
    </row>
    <row r="96" spans="1:9" ht="12.75">
      <c r="A96" s="15">
        <v>620</v>
      </c>
      <c r="B96" s="13">
        <f t="shared" si="7"/>
        <v>0.22321974994103605</v>
      </c>
      <c r="C96" s="16">
        <f t="shared" si="8"/>
        <v>0.0479780176795367</v>
      </c>
      <c r="D96" s="14">
        <f t="shared" si="9"/>
        <v>-0.028715886823837238</v>
      </c>
      <c r="E96"/>
      <c r="F96"/>
      <c r="G96"/>
      <c r="H96"/>
      <c r="I96"/>
    </row>
    <row r="97" spans="1:9" ht="12.75">
      <c r="A97" s="15">
        <v>630</v>
      </c>
      <c r="B97" s="13">
        <f t="shared" si="7"/>
        <v>0.22245575063943612</v>
      </c>
      <c r="C97" s="16">
        <f t="shared" si="8"/>
        <v>0.04752050902505055</v>
      </c>
      <c r="D97" s="14">
        <f t="shared" si="9"/>
        <v>-0.028471628746882763</v>
      </c>
      <c r="E97"/>
      <c r="F97"/>
      <c r="G97"/>
      <c r="H97"/>
      <c r="I97"/>
    </row>
    <row r="98" spans="1:9" ht="12.75">
      <c r="A98" s="15">
        <v>640</v>
      </c>
      <c r="B98" s="13">
        <f t="shared" si="7"/>
        <v>0.22171090142601635</v>
      </c>
      <c r="C98" s="16">
        <f t="shared" si="8"/>
        <v>0.04707401465466657</v>
      </c>
      <c r="D98" s="14">
        <f t="shared" si="9"/>
        <v>-0.028232140642066392</v>
      </c>
      <c r="E98"/>
      <c r="F98"/>
      <c r="G98"/>
      <c r="H98"/>
      <c r="I98"/>
    </row>
    <row r="99" spans="1:9" ht="12.75">
      <c r="A99" s="15">
        <v>650</v>
      </c>
      <c r="B99" s="13">
        <f t="shared" si="7"/>
        <v>0.2209844409220644</v>
      </c>
      <c r="C99" s="16">
        <f t="shared" si="8"/>
        <v>0.04663811999913815</v>
      </c>
      <c r="D99" s="14">
        <f t="shared" si="9"/>
        <v>-0.02799730160633759</v>
      </c>
      <c r="E99"/>
      <c r="F99"/>
      <c r="G99"/>
      <c r="H99"/>
      <c r="I99"/>
    </row>
    <row r="100" spans="1:9" ht="12.75">
      <c r="A100" s="15">
        <v>660</v>
      </c>
      <c r="B100" s="13">
        <f t="shared" si="7"/>
        <v>0.22027564879352818</v>
      </c>
      <c r="C100" s="16">
        <f t="shared" si="8"/>
        <v>0.04621243130907068</v>
      </c>
      <c r="D100" s="14">
        <f t="shared" si="9"/>
        <v>-0.027766992818474372</v>
      </c>
      <c r="E100"/>
      <c r="F100"/>
      <c r="G100"/>
      <c r="H100"/>
      <c r="I100"/>
    </row>
    <row r="101" spans="1:9" ht="12.75">
      <c r="A101" s="15">
        <v>670</v>
      </c>
      <c r="B101" s="13">
        <f t="shared" si="7"/>
        <v>0.21958384297857408</v>
      </c>
      <c r="C101" s="16">
        <f t="shared" si="8"/>
        <v>0.045796574369570894</v>
      </c>
      <c r="D101" s="14">
        <f t="shared" si="9"/>
        <v>-0.0275410977434831</v>
      </c>
      <c r="E101"/>
      <c r="F101"/>
      <c r="G101"/>
      <c r="H101"/>
      <c r="I101"/>
    </row>
    <row r="102" spans="1:9" ht="12.75">
      <c r="A102" s="15">
        <v>680</v>
      </c>
      <c r="B102" s="13">
        <f t="shared" si="7"/>
        <v>0.21890837713888617</v>
      </c>
      <c r="C102" s="16">
        <f t="shared" si="8"/>
        <v>0.04539019330745316</v>
      </c>
      <c r="D102" s="14">
        <f t="shared" si="9"/>
        <v>-0.027319502289238642</v>
      </c>
      <c r="E102"/>
      <c r="F102"/>
      <c r="G102"/>
      <c r="H102"/>
      <c r="I102"/>
    </row>
    <row r="103" spans="1:9" ht="12.75">
      <c r="A103" s="15">
        <v>690</v>
      </c>
      <c r="B103" s="13">
        <f t="shared" si="7"/>
        <v>0.21824863831380867</v>
      </c>
      <c r="C103" s="16">
        <f t="shared" si="8"/>
        <v>0.04499294948353383</v>
      </c>
      <c r="D103" s="14">
        <f t="shared" si="9"/>
        <v>-0.027102094923050116</v>
      </c>
      <c r="E103"/>
      <c r="F103"/>
      <c r="G103"/>
      <c r="H103"/>
      <c r="I103"/>
    </row>
    <row r="104" spans="1:9" ht="12.75">
      <c r="A104" s="15">
        <v>700</v>
      </c>
      <c r="B104" s="13">
        <f t="shared" si="7"/>
        <v>0.2176040447586442</v>
      </c>
      <c r="C104" s="16">
        <f t="shared" si="8"/>
        <v>0.044604520463196067</v>
      </c>
      <c r="D104" s="14">
        <f t="shared" si="9"/>
        <v>-0.026888766754650587</v>
      </c>
      <c r="E104"/>
      <c r="F104"/>
      <c r="G104"/>
      <c r="H104"/>
      <c r="I104"/>
    </row>
    <row r="105" spans="1:9" ht="12.75">
      <c r="A105" s="15">
        <v>710</v>
      </c>
      <c r="B105" s="13">
        <f t="shared" si="7"/>
        <v>0.2169740439503663</v>
      </c>
      <c r="C105" s="16">
        <f t="shared" si="8"/>
        <v>0.04422459905899904</v>
      </c>
      <c r="D105" s="14">
        <f t="shared" si="9"/>
        <v>-0.02667941159111252</v>
      </c>
      <c r="E105"/>
      <c r="F105"/>
      <c r="G105"/>
      <c r="H105"/>
      <c r="I105"/>
    </row>
    <row r="106" spans="1:9" ht="12.75">
      <c r="A106" s="15">
        <v>720</v>
      </c>
      <c r="B106" s="13">
        <f t="shared" si="7"/>
        <v>0.21635811074572936</v>
      </c>
      <c r="C106" s="16">
        <f t="shared" si="8"/>
        <v>0.043852892439645054</v>
      </c>
      <c r="D106" s="14">
        <f t="shared" si="9"/>
        <v>-0.026473925968352522</v>
      </c>
      <c r="E106"/>
      <c r="F106"/>
      <c r="G106"/>
      <c r="H106"/>
      <c r="I106"/>
    </row>
    <row r="107" spans="1:9" ht="12.75">
      <c r="A107" s="15">
        <v>730</v>
      </c>
      <c r="B107" s="13">
        <f t="shared" si="7"/>
        <v>0.2157557456782826</v>
      </c>
      <c r="C107" s="16">
        <f t="shared" si="8"/>
        <v>0.04348912130010582</v>
      </c>
      <c r="D107" s="14">
        <f t="shared" si="9"/>
        <v>-0.026272209163173493</v>
      </c>
      <c r="E107"/>
      <c r="F107"/>
      <c r="G107"/>
      <c r="H107"/>
      <c r="I107"/>
    </row>
    <row r="108" spans="1:9" ht="12.75">
      <c r="A108" s="15">
        <v>740</v>
      </c>
      <c r="B108" s="13">
        <f t="shared" si="7"/>
        <v>0.2151664733821483</v>
      </c>
      <c r="C108" s="16">
        <f t="shared" si="8"/>
        <v>0.04313301908815828</v>
      </c>
      <c r="D108" s="14">
        <f t="shared" si="9"/>
        <v>-0.026074163189199147</v>
      </c>
      <c r="E108"/>
      <c r="F108"/>
      <c r="G108"/>
      <c r="H108"/>
      <c r="I108"/>
    </row>
    <row r="109" spans="1:9" ht="12.75">
      <c r="A109" s="15">
        <v>750</v>
      </c>
      <c r="B109" s="13">
        <f t="shared" si="7"/>
        <v>0.2145898411316265</v>
      </c>
      <c r="C109" s="16">
        <f t="shared" si="8"/>
        <v>0.04278433128298094</v>
      </c>
      <c r="D109" s="14">
        <f t="shared" si="9"/>
        <v>-0.02587969277953389</v>
      </c>
      <c r="E109"/>
      <c r="F109"/>
      <c r="G109"/>
      <c r="H109"/>
      <c r="I109"/>
    </row>
    <row r="110" spans="1:9" ht="12.75">
      <c r="A110" s="15">
        <v>760</v>
      </c>
      <c r="B110" s="13">
        <f t="shared" si="7"/>
        <v>0.21402541748675724</v>
      </c>
      <c r="C110" s="16">
        <f t="shared" si="8"/>
        <v>0.04244281472183419</v>
      </c>
      <c r="D110" s="14">
        <f t="shared" si="9"/>
        <v>-0.025688705358563824</v>
      </c>
      <c r="E110"/>
      <c r="F110"/>
      <c r="G110"/>
      <c r="H110"/>
      <c r="I110"/>
    </row>
    <row r="111" spans="1:9" ht="12.75">
      <c r="A111" s="15">
        <v>770</v>
      </c>
      <c r="B111" s="13">
        <f t="shared" si="7"/>
        <v>0.21347279103592465</v>
      </c>
      <c r="C111" s="16">
        <f t="shared" si="8"/>
        <v>0.04210823697118018</v>
      </c>
      <c r="D111" s="14">
        <f t="shared" si="9"/>
        <v>-0.02550111100493208</v>
      </c>
      <c r="E111"/>
      <c r="F111"/>
      <c r="G111"/>
      <c r="H111"/>
      <c r="I111"/>
    </row>
    <row r="112" spans="1:9" ht="12.75">
      <c r="A112" s="15">
        <v>780</v>
      </c>
      <c r="B112" s="13">
        <f t="shared" si="7"/>
        <v>0.21293156922743814</v>
      </c>
      <c r="C112" s="16">
        <f t="shared" si="8"/>
        <v>0.04178037573890477</v>
      </c>
      <c r="D112" s="14">
        <f t="shared" si="9"/>
        <v>-0.025316822407426637</v>
      </c>
      <c r="E112"/>
      <c r="F112"/>
      <c r="G112"/>
      <c r="H112"/>
      <c r="I112"/>
    </row>
    <row r="113" spans="1:9" ht="12.75">
      <c r="A113" s="15">
        <v>790</v>
      </c>
      <c r="B113" s="13">
        <f t="shared" si="7"/>
        <v>0.21240137728278347</v>
      </c>
      <c r="C113" s="16">
        <f t="shared" si="8"/>
        <v>0.041459018324579086</v>
      </c>
      <c r="D113" s="14">
        <f t="shared" si="9"/>
        <v>-0.025135754815232766</v>
      </c>
      <c r="E113"/>
      <c r="F113"/>
      <c r="G113"/>
      <c r="H113"/>
      <c r="I113"/>
    </row>
    <row r="114" spans="1:9" ht="12.75">
      <c r="A114" s="15">
        <v>800</v>
      </c>
      <c r="B114" s="13">
        <f t="shared" si="7"/>
        <v>0.21188185718492164</v>
      </c>
      <c r="C114" s="16">
        <f t="shared" si="8"/>
        <v>0.04114396110495406</v>
      </c>
      <c r="D114" s="14">
        <f t="shared" si="9"/>
        <v>-0.024957825983799854</v>
      </c>
      <c r="E114"/>
      <c r="F114"/>
      <c r="G114"/>
      <c r="H114"/>
      <c r="I114"/>
    </row>
    <row r="115" spans="1:9" ht="12.75">
      <c r="A115" s="15">
        <v>810</v>
      </c>
      <c r="B115" s="13">
        <f t="shared" si="7"/>
        <v>0.21137266673561672</v>
      </c>
      <c r="C115" s="16">
        <f t="shared" si="8"/>
        <v>0.04083500905210799</v>
      </c>
      <c r="D115" s="14">
        <f t="shared" si="9"/>
        <v>-0.024782956117360505</v>
      </c>
      <c r="E115"/>
      <c r="F115"/>
      <c r="G115"/>
      <c r="H115"/>
      <c r="I115"/>
    </row>
    <row r="116" spans="1:9" ht="12.75">
      <c r="A116" s="15">
        <v>820</v>
      </c>
      <c r="B116" s="13">
        <f t="shared" si="7"/>
        <v>0.21087347867632705</v>
      </c>
      <c r="C116" s="16">
        <f t="shared" si="8"/>
        <v>0.040531975281879476</v>
      </c>
      <c r="D116" s="14">
        <f t="shared" si="9"/>
        <v>-0.024611067808986115</v>
      </c>
      <c r="E116"/>
      <c r="F116"/>
      <c r="G116"/>
      <c r="H116"/>
      <c r="I116"/>
    </row>
    <row r="117" spans="1:9" ht="12.75">
      <c r="A117" s="15">
        <v>830</v>
      </c>
      <c r="B117" s="13">
        <f t="shared" si="7"/>
        <v>0.2103839798676809</v>
      </c>
      <c r="C117" s="16">
        <f t="shared" si="8"/>
        <v>0.040234680630407714</v>
      </c>
      <c r="D117" s="14">
        <f t="shared" si="9"/>
        <v>-0.024442085978921255</v>
      </c>
      <c r="E117"/>
      <c r="F117"/>
      <c r="G117"/>
      <c r="H117"/>
      <c r="I117"/>
    </row>
    <row r="118" spans="1:4" ht="12.75">
      <c r="A118" s="15">
        <v>840</v>
      </c>
      <c r="B118" s="13">
        <f t="shared" si="7"/>
        <v>0.20990387052300305</v>
      </c>
      <c r="C118" s="16">
        <f t="shared" si="8"/>
        <v>0.03994295325677753</v>
      </c>
      <c r="D118" s="14">
        <f t="shared" si="9"/>
        <v>-0.02427593781181843</v>
      </c>
    </row>
    <row r="119" spans="1:4" ht="12.75">
      <c r="A119" s="15">
        <v>850</v>
      </c>
      <c r="B119" s="13">
        <f t="shared" si="7"/>
        <v>0.20943286349175588</v>
      </c>
      <c r="C119" s="16">
        <f t="shared" si="8"/>
        <v>0.039656628269924464</v>
      </c>
      <c r="D119" s="14">
        <f t="shared" si="9"/>
        <v>-0.024112552693394428</v>
      </c>
    </row>
    <row r="120" spans="1:4" ht="12.75">
      <c r="A120" s="15">
        <v>860</v>
      </c>
      <c r="B120" s="13">
        <f aca="true" t="shared" si="10" ref="B120:B151">$G$3+($G$4-$G$3)*(1+($G$5*A120)^$G$6)^(-$G$7)</f>
        <v>0.2089706835891181</v>
      </c>
      <c r="C120" s="16">
        <f t="shared" si="8"/>
        <v>0.039375547378102324</v>
      </c>
      <c r="D120" s="14">
        <f t="shared" si="9"/>
        <v>-0.02395186214694595</v>
      </c>
    </row>
    <row r="121" spans="1:4" ht="12.75">
      <c r="A121" s="15">
        <v>870</v>
      </c>
      <c r="B121" s="13">
        <f t="shared" si="10"/>
        <v>0.2085170669682489</v>
      </c>
      <c r="C121" s="16">
        <f t="shared" si="8"/>
        <v>0.03909955855934718</v>
      </c>
      <c r="D121" s="14">
        <f t="shared" si="9"/>
        <v>-0.023793799770078644</v>
      </c>
    </row>
    <row r="122" spans="1:4" ht="12.75">
      <c r="A122" s="15">
        <v>880</v>
      </c>
      <c r="B122" s="13">
        <f t="shared" si="10"/>
        <v>0.20807176053207854</v>
      </c>
      <c r="C122" s="16">
        <f t="shared" si="8"/>
        <v>0.038828515751493514</v>
      </c>
      <c r="D122" s="14">
        <f t="shared" si="9"/>
        <v>-0.02363830117195099</v>
      </c>
    </row>
    <row r="123" spans="1:4" ht="12.75">
      <c r="A123" s="15">
        <v>890</v>
      </c>
      <c r="B123" s="13">
        <f t="shared" si="10"/>
        <v>0.20763452138173286</v>
      </c>
      <c r="C123" s="16">
        <f t="shared" si="8"/>
        <v>0.03856227856040983</v>
      </c>
      <c r="D123" s="14">
        <f t="shared" si="9"/>
        <v>-0.023485303911278985</v>
      </c>
    </row>
    <row r="124" spans="1:4" ht="12.75">
      <c r="A124" s="15">
        <v>900</v>
      </c>
      <c r="B124" s="13">
        <f t="shared" si="10"/>
        <v>0.2072051162989372</v>
      </c>
      <c r="C124" s="16">
        <f t="shared" si="8"/>
        <v>0.03830071198522277</v>
      </c>
      <c r="D124" s="14">
        <f t="shared" si="9"/>
        <v>-0.023334747435291087</v>
      </c>
    </row>
    <row r="125" spans="1:4" ht="12.75">
      <c r="A125" s="15">
        <v>910</v>
      </c>
      <c r="B125" s="13">
        <f t="shared" si="10"/>
        <v>0.20678332125996787</v>
      </c>
      <c r="C125" s="16">
        <f t="shared" si="8"/>
        <v>0.03804368615939161</v>
      </c>
      <c r="D125" s="14">
        <f t="shared" si="9"/>
        <v>-0.023186573019802134</v>
      </c>
    </row>
    <row r="126" spans="1:4" ht="12.75">
      <c r="A126" s="15">
        <v>920</v>
      </c>
      <c r="B126" s="13">
        <f t="shared" si="10"/>
        <v>0.20636892097891246</v>
      </c>
      <c r="C126" s="16">
        <f t="shared" si="8"/>
        <v>0.037791076106580786</v>
      </c>
      <c r="D126" s="14">
        <f t="shared" si="9"/>
        <v>-0.023040723710524607</v>
      </c>
    </row>
    <row r="127" spans="1:4" ht="12.75">
      <c r="A127" s="15">
        <v>930</v>
      </c>
      <c r="B127" s="13">
        <f t="shared" si="10"/>
        <v>0.205961708478185</v>
      </c>
      <c r="C127" s="16">
        <f t="shared" si="8"/>
        <v>0.03754276151035676</v>
      </c>
      <c r="D127" s="14">
        <f t="shared" si="9"/>
        <v>-0.022897144265717116</v>
      </c>
    </row>
    <row r="128" spans="1:4" ht="12.75">
      <c r="A128" s="15">
        <v>940</v>
      </c>
      <c r="B128" s="13">
        <f t="shared" si="10"/>
        <v>0.20556148468440272</v>
      </c>
      <c r="C128" s="16">
        <f t="shared" si="8"/>
        <v>0.03729862649680732</v>
      </c>
      <c r="D128" s="14">
        <f t="shared" si="9"/>
        <v>-0.02275578110024594</v>
      </c>
    </row>
    <row r="129" spans="1:4" ht="12.75">
      <c r="A129" s="15">
        <v>950</v>
      </c>
      <c r="B129" s="13">
        <f t="shared" si="10"/>
        <v>0.20516805804788224</v>
      </c>
      <c r="C129" s="16">
        <f t="shared" si="8"/>
        <v>0.03705855942924726</v>
      </c>
      <c r="D129" s="14">
        <f t="shared" si="9"/>
        <v>-0.022616582231107962</v>
      </c>
    </row>
    <row r="130" spans="1:4" ht="12.75">
      <c r="A130" s="15">
        <v>960</v>
      </c>
      <c r="B130" s="13">
        <f t="shared" si="10"/>
        <v>0.20478124418414842</v>
      </c>
      <c r="C130" s="16">
        <f t="shared" si="8"/>
        <v>0.036822452714235634</v>
      </c>
      <c r="D130" s="14">
        <f t="shared" si="9"/>
        <v>-0.02247949722445643</v>
      </c>
    </row>
    <row r="131" spans="1:4" ht="12.75">
      <c r="A131" s="15">
        <v>970</v>
      </c>
      <c r="B131" s="13">
        <f t="shared" si="10"/>
        <v>0.20440086553597414</v>
      </c>
      <c r="C131" s="16">
        <f t="shared" si="8"/>
        <v>0.036590202618186136</v>
      </c>
      <c r="D131" s="14">
        <f t="shared" si="9"/>
        <v>-0.02234447714415117</v>
      </c>
    </row>
    <row r="132" spans="1:4" ht="12.75">
      <c r="A132" s="15">
        <v>980</v>
      </c>
      <c r="B132" s="13">
        <f t="shared" si="10"/>
        <v>0.20402675105458165</v>
      </c>
      <c r="C132" s="16">
        <f t="shared" si="8"/>
        <v>0.03636170909390176</v>
      </c>
      <c r="D132" s="14">
        <f t="shared" si="9"/>
        <v>-0.02221147450183736</v>
      </c>
    </row>
    <row r="133" spans="1:4" ht="12.75">
      <c r="A133" s="15">
        <v>990</v>
      </c>
      <c r="B133" s="13">
        <f t="shared" si="10"/>
        <v>0.20365873589874117</v>
      </c>
      <c r="C133" s="16">
        <f t="shared" si="8"/>
        <v>0.0361368756164148</v>
      </c>
      <c r="D133" s="14">
        <f t="shared" si="9"/>
        <v>-0.02208044320856318</v>
      </c>
    </row>
    <row r="134" spans="1:4" ht="12.75">
      <c r="A134" s="15">
        <v>1000</v>
      </c>
      <c r="B134" s="13">
        <f t="shared" si="10"/>
        <v>0.2032966611505963</v>
      </c>
      <c r="C134" s="16">
        <f t="shared" si="8"/>
        <v>0.03591560902755502</v>
      </c>
      <c r="D134" s="14">
        <f t="shared" si="9"/>
        <v>-0.021951338527916083</v>
      </c>
    </row>
    <row r="135" spans="1:4" ht="12.75">
      <c r="A135" s="15">
        <v>1100</v>
      </c>
      <c r="B135" s="13">
        <f t="shared" si="10"/>
        <v>0.1999714127466939</v>
      </c>
      <c r="C135" s="16">
        <f t="shared" si="8"/>
        <v>0.033880761299960316</v>
      </c>
      <c r="D135" s="14">
        <f t="shared" si="9"/>
        <v>-0.020757294056283772</v>
      </c>
    </row>
    <row r="136" spans="1:4" ht="12.75">
      <c r="A136" s="15">
        <v>1200</v>
      </c>
      <c r="B136" s="13">
        <f t="shared" si="10"/>
        <v>0.19710064817667297</v>
      </c>
      <c r="C136" s="16">
        <f t="shared" si="8"/>
        <v>0.03212031011890525</v>
      </c>
      <c r="D136" s="14">
        <f t="shared" si="9"/>
        <v>-0.019715178481267723</v>
      </c>
    </row>
    <row r="137" spans="1:4" ht="12.75">
      <c r="A137" s="15">
        <v>1300</v>
      </c>
      <c r="B137" s="13">
        <f t="shared" si="10"/>
        <v>0.19459181657953023</v>
      </c>
      <c r="C137" s="16">
        <f t="shared" si="8"/>
        <v>0.03057926675174537</v>
      </c>
      <c r="D137" s="14">
        <f t="shared" si="9"/>
        <v>-0.018796736839168698</v>
      </c>
    </row>
    <row r="138" spans="1:4" ht="12.75">
      <c r="A138" s="15">
        <v>1400</v>
      </c>
      <c r="B138" s="13">
        <f t="shared" si="10"/>
        <v>0.19237651018490948</v>
      </c>
      <c r="C138" s="16">
        <f t="shared" si="8"/>
        <v>0.029216730231911292</v>
      </c>
      <c r="D138" s="14">
        <f t="shared" si="9"/>
        <v>-0.01798031311705255</v>
      </c>
    </row>
    <row r="139" spans="1:4" ht="12.75">
      <c r="A139" s="15">
        <v>1500</v>
      </c>
      <c r="B139" s="13">
        <f t="shared" si="10"/>
        <v>0.19040297177025287</v>
      </c>
      <c r="C139" s="16">
        <f t="shared" si="8"/>
        <v>0.028001600709391786</v>
      </c>
      <c r="D139" s="14">
        <f t="shared" si="9"/>
        <v>-0.017249057722939956</v>
      </c>
    </row>
    <row r="140" spans="1:4" ht="12.75">
      <c r="A140" s="15">
        <v>1600</v>
      </c>
      <c r="B140" s="13">
        <f t="shared" si="10"/>
        <v>0.18863125109509501</v>
      </c>
      <c r="C140" s="16">
        <f t="shared" si="8"/>
        <v>0.02690977668494257</v>
      </c>
      <c r="D140" s="14">
        <f t="shared" si="9"/>
        <v>-0.016589674388291332</v>
      </c>
    </row>
    <row r="141" spans="1:4" ht="12.75">
      <c r="A141" s="15">
        <v>1700</v>
      </c>
      <c r="B141" s="13">
        <f t="shared" si="10"/>
        <v>0.1870299729309164</v>
      </c>
      <c r="C141" s="16">
        <f t="shared" si="8"/>
        <v>0.025922267846670687</v>
      </c>
      <c r="D141" s="14">
        <f t="shared" si="9"/>
        <v>-0.015991533308839314</v>
      </c>
    </row>
    <row r="142" spans="1:4" ht="12.75">
      <c r="A142" s="15">
        <v>1800</v>
      </c>
      <c r="B142" s="13">
        <f t="shared" si="10"/>
        <v>0.1855741206185557</v>
      </c>
      <c r="C142" s="16">
        <f t="shared" si="8"/>
        <v>0.02502389138404378</v>
      </c>
      <c r="D142" s="14">
        <f t="shared" si="9"/>
        <v>-0.015446034485265651</v>
      </c>
    </row>
    <row r="143" spans="1:4" ht="12.75">
      <c r="A143" s="15">
        <v>1900</v>
      </c>
      <c r="B143" s="13">
        <f t="shared" si="10"/>
        <v>0.18424347932862192</v>
      </c>
      <c r="C143" s="16">
        <f t="shared" si="8"/>
        <v>0.024202350810678258</v>
      </c>
      <c r="D143" s="14">
        <f t="shared" si="9"/>
        <v>-0.01494614397062718</v>
      </c>
    </row>
    <row r="144" spans="1:4" ht="12.75">
      <c r="A144" s="15">
        <v>2000</v>
      </c>
      <c r="B144" s="13">
        <f t="shared" si="10"/>
        <v>0.1830215194462118</v>
      </c>
      <c r="C144" s="16">
        <f t="shared" si="8"/>
        <v>0.02344757190499942</v>
      </c>
      <c r="D144" s="14">
        <f t="shared" si="9"/>
        <v>-0.014486051239243613</v>
      </c>
    </row>
    <row r="145" spans="1:4" ht="12.75">
      <c r="A145" s="15">
        <v>2100</v>
      </c>
      <c r="B145" s="13">
        <f t="shared" si="10"/>
        <v>0.18189458057356853</v>
      </c>
      <c r="C145" s="16">
        <f t="shared" si="8"/>
        <v>0.022751215375802852</v>
      </c>
      <c r="D145" s="14">
        <f t="shared" si="9"/>
        <v>-0.014060912604164717</v>
      </c>
    </row>
    <row r="146" spans="1:4" ht="12.75">
      <c r="A146" s="15">
        <v>2200</v>
      </c>
      <c r="B146" s="13">
        <f t="shared" si="10"/>
        <v>0.18085126520304906</v>
      </c>
      <c r="C146" s="16">
        <f t="shared" si="8"/>
        <v>0.022106313442497985</v>
      </c>
      <c r="D146" s="14">
        <f t="shared" si="9"/>
        <v>-0.013666656621161958</v>
      </c>
    </row>
    <row r="147" spans="1:4" ht="12.75">
      <c r="A147" s="15">
        <v>2300</v>
      </c>
      <c r="B147" s="13">
        <f t="shared" si="10"/>
        <v>0.17988198139146086</v>
      </c>
      <c r="C147" s="16">
        <f t="shared" si="8"/>
        <v>0.0215069948742347</v>
      </c>
      <c r="D147" s="14">
        <f t="shared" si="9"/>
        <v>-0.013299834746121862</v>
      </c>
    </row>
    <row r="148" spans="1:4" ht="12.75">
      <c r="A148" s="15">
        <v>2400</v>
      </c>
      <c r="B148" s="13">
        <f t="shared" si="10"/>
        <v>0.17897859312220615</v>
      </c>
      <c r="C148" s="16">
        <f t="shared" si="8"/>
        <v>0.020948274210542277</v>
      </c>
      <c r="D148" s="14">
        <f t="shared" si="9"/>
        <v>-0.01295750545116967</v>
      </c>
    </row>
    <row r="149" spans="1:4" ht="12.75">
      <c r="A149" s="15">
        <v>2500</v>
      </c>
      <c r="B149" s="13">
        <f t="shared" si="10"/>
        <v>0.17813414969395308</v>
      </c>
      <c r="C149" s="16">
        <f t="shared" si="8"/>
        <v>0.020425888241008938</v>
      </c>
      <c r="D149" s="14">
        <f t="shared" si="9"/>
        <v>-0.012637143376142001</v>
      </c>
    </row>
    <row r="150" spans="1:4" ht="12.75">
      <c r="A150" s="15">
        <v>2600</v>
      </c>
      <c r="B150" s="13">
        <f t="shared" si="10"/>
        <v>0.17734267391384254</v>
      </c>
      <c r="C150" s="16">
        <f t="shared" si="8"/>
        <v>0.01993616775504209</v>
      </c>
      <c r="D150" s="14">
        <f t="shared" si="9"/>
        <v>-0.012336567423744423</v>
      </c>
    </row>
    <row r="151" spans="1:4" ht="12.75">
      <c r="A151" s="15">
        <v>2700</v>
      </c>
      <c r="B151" s="13">
        <f t="shared" si="10"/>
        <v>0.1765989946066145</v>
      </c>
      <c r="C151" s="16">
        <f t="shared" si="8"/>
        <v>0.019475935940848194</v>
      </c>
      <c r="D151" s="14">
        <f t="shared" si="9"/>
        <v>-0.01205388334025626</v>
      </c>
    </row>
    <row r="152" spans="1:4" ht="12.75">
      <c r="A152" s="15">
        <v>2800</v>
      </c>
      <c r="B152" s="13">
        <f aca="true" t="shared" si="11" ref="B152:B183">$G$3+($G$4-$G$3)*(1+($G$5*A152)^$G$6)^(-$G$7)</f>
        <v>0.1758986129118497</v>
      </c>
      <c r="C152" s="16">
        <f t="shared" si="8"/>
        <v>0.019042427149566173</v>
      </c>
      <c r="D152" s="14">
        <f t="shared" si="9"/>
        <v>-0.011787437482217911</v>
      </c>
    </row>
    <row r="153" spans="1:4" ht="12.75">
      <c r="A153" s="15">
        <v>2900</v>
      </c>
      <c r="B153" s="13">
        <f t="shared" si="11"/>
        <v>0.17523759462009034</v>
      </c>
      <c r="C153" s="16">
        <f aca="true" t="shared" si="12" ref="C153:C184">$G$7*$G$6*($G$4-$G$3)*($G$5*A153)^$G$6*(1+($G$5*A153)^$G$6)^(-$G$7-1)</f>
        <v>0.018633221385989603</v>
      </c>
      <c r="D153" s="14">
        <f aca="true" t="shared" si="13" ref="D153:D184">$G$7*$G$6*($G$4-$G$3)*($G$5)^$G$6*($G$6*A153^($G$6-1)*(1+($G$5*A153)^$G$6)^(-$G$7-1)+A153^$G$6*(-$G$7-1)*$G$5^($G$6)*$G$6*A153^($G$6-1)*(1+($G$5*A153)^$G$6)^(-$G$7-2))*A153</f>
        <v>-0.011535779300993818</v>
      </c>
    </row>
    <row r="154" spans="1:4" ht="12.75">
      <c r="A154" s="15">
        <v>3000</v>
      </c>
      <c r="B154" s="13">
        <f t="shared" si="11"/>
        <v>0.17461248277549812</v>
      </c>
      <c r="C154" s="16">
        <f t="shared" si="12"/>
        <v>0.018246191061983122</v>
      </c>
      <c r="D154" s="14">
        <f t="shared" si="13"/>
        <v>-0.01129763068052839</v>
      </c>
    </row>
    <row r="155" spans="1:4" ht="12.75">
      <c r="A155" s="15">
        <v>3100</v>
      </c>
      <c r="B155" s="13">
        <f t="shared" si="11"/>
        <v>0.17402022619766824</v>
      </c>
      <c r="C155" s="16">
        <f t="shared" si="12"/>
        <v>0.01787945739794348</v>
      </c>
      <c r="D155" s="14">
        <f t="shared" si="13"/>
        <v>-0.011071860706213814</v>
      </c>
    </row>
    <row r="156" spans="1:4" ht="12.75">
      <c r="A156" s="15">
        <v>3200</v>
      </c>
      <c r="B156" s="13">
        <f t="shared" si="11"/>
        <v>0.1734581206147911</v>
      </c>
      <c r="C156" s="16">
        <f t="shared" si="12"/>
        <v>0.017531354478874814</v>
      </c>
      <c r="D156" s="14">
        <f t="shared" si="13"/>
        <v>-0.010857464770692788</v>
      </c>
    </row>
    <row r="157" spans="1:4" ht="12.75">
      <c r="A157" s="15">
        <v>3300</v>
      </c>
      <c r="B157" s="13">
        <f t="shared" si="11"/>
        <v>0.17292375986731212</v>
      </c>
      <c r="C157" s="16">
        <f t="shared" si="12"/>
        <v>0.017200399431067118</v>
      </c>
      <c r="D157" s="14">
        <f t="shared" si="13"/>
        <v>-0.010653547167682043</v>
      </c>
    </row>
    <row r="158" spans="1:4" ht="12.75">
      <c r="A158" s="15">
        <v>3400</v>
      </c>
      <c r="B158" s="13">
        <f t="shared" si="11"/>
        <v>0.17241499521299708</v>
      </c>
      <c r="C158" s="16">
        <f t="shared" si="12"/>
        <v>0.016885267528600666</v>
      </c>
      <c r="D158" s="14">
        <f t="shared" si="13"/>
        <v>-0.010459306509994033</v>
      </c>
    </row>
    <row r="159" spans="1:4" ht="12.75">
      <c r="A159" s="15">
        <v>3500</v>
      </c>
      <c r="B159" s="13">
        <f t="shared" si="11"/>
        <v>0.17192990119471677</v>
      </c>
      <c r="C159" s="16">
        <f t="shared" si="12"/>
        <v>0.016584771297787407</v>
      </c>
      <c r="D159" s="14">
        <f t="shared" si="13"/>
        <v>-0.010274023448803432</v>
      </c>
    </row>
    <row r="160" spans="1:4" ht="12.75">
      <c r="A160" s="15">
        <v>3600</v>
      </c>
      <c r="B160" s="13">
        <f t="shared" si="11"/>
        <v>0.17146674685922586</v>
      </c>
      <c r="C160" s="16">
        <f t="shared" si="12"/>
        <v>0.016297842884680017</v>
      </c>
      <c r="D160" s="14">
        <f t="shared" si="13"/>
        <v>-0.010097050279294117</v>
      </c>
    </row>
    <row r="161" spans="1:4" ht="12.75">
      <c r="A161" s="15">
        <v>3700</v>
      </c>
      <c r="B161" s="13">
        <f t="shared" si="11"/>
        <v>0.17102397136571917</v>
      </c>
      <c r="C161" s="16">
        <f t="shared" si="12"/>
        <v>0.016023519101976712</v>
      </c>
      <c r="D161" s="14">
        <f t="shared" si="13"/>
        <v>-0.009927802101381895</v>
      </c>
    </row>
    <row r="162" spans="1:4" ht="12.75">
      <c r="A162" s="15">
        <v>3800</v>
      </c>
      <c r="B162" s="13">
        <f t="shared" si="11"/>
        <v>0.17060016321642443</v>
      </c>
      <c r="C162" s="16">
        <f t="shared" si="12"/>
        <v>0.015760928688598134</v>
      </c>
      <c r="D162" s="14">
        <f t="shared" si="13"/>
        <v>-0.009765749269270775</v>
      </c>
    </row>
    <row r="163" spans="1:4" ht="12.75">
      <c r="A163" s="15">
        <v>3900</v>
      </c>
      <c r="B163" s="13">
        <f t="shared" si="11"/>
        <v>0.17019404249205033</v>
      </c>
      <c r="C163" s="16">
        <f t="shared" si="12"/>
        <v>0.015509281406347837</v>
      </c>
      <c r="D163" s="14">
        <f t="shared" si="13"/>
        <v>-0.009610410914614707</v>
      </c>
    </row>
    <row r="164" spans="1:4" ht="12.75">
      <c r="A164" s="15">
        <v>4000</v>
      </c>
      <c r="B164" s="13">
        <f t="shared" si="11"/>
        <v>0.1698044455929108</v>
      </c>
      <c r="C164" s="16">
        <f t="shared" si="12"/>
        <v>0.015267858669581406</v>
      </c>
      <c r="D164" s="14">
        <f t="shared" si="13"/>
        <v>-0.009461349368315265</v>
      </c>
    </row>
    <row r="165" spans="1:4" ht="12.75">
      <c r="A165" s="15">
        <v>4100</v>
      </c>
      <c r="B165" s="13">
        <f t="shared" si="11"/>
        <v>0.16943031207965129</v>
      </c>
      <c r="C165" s="16">
        <f t="shared" si="12"/>
        <v>0.015036005460305417</v>
      </c>
      <c r="D165" s="14">
        <f t="shared" si="13"/>
        <v>-0.009318165337937463</v>
      </c>
    </row>
    <row r="166" spans="1:4" ht="12.75">
      <c r="A166" s="15">
        <v>4200</v>
      </c>
      <c r="B166" s="13">
        <f t="shared" si="11"/>
        <v>0.1690706732814362</v>
      </c>
      <c r="C166" s="16">
        <f t="shared" si="12"/>
        <v>0.014813123326033182</v>
      </c>
      <c r="D166" s="14">
        <f t="shared" si="13"/>
        <v>-0.009180493723266871</v>
      </c>
    </row>
    <row r="167" spans="1:4" ht="12.75">
      <c r="A167" s="15">
        <v>4300</v>
      </c>
      <c r="B167" s="13">
        <f t="shared" si="11"/>
        <v>0.16872464239851856</v>
      </c>
      <c r="C167" s="16">
        <f t="shared" si="12"/>
        <v>0.014598664293637098</v>
      </c>
      <c r="D167" s="14">
        <f t="shared" si="13"/>
        <v>-0.009047999973017707</v>
      </c>
    </row>
    <row r="168" spans="1:4" ht="12.75">
      <c r="A168" s="15">
        <v>4400</v>
      </c>
      <c r="B168" s="13">
        <f t="shared" si="11"/>
        <v>0.1683914058735652</v>
      </c>
      <c r="C168" s="16">
        <f t="shared" si="12"/>
        <v>0.014392125561316199</v>
      </c>
      <c r="D168" s="14">
        <f t="shared" si="13"/>
        <v>-0.0089203769022676</v>
      </c>
    </row>
    <row r="169" spans="1:4" ht="12.75">
      <c r="A169" s="15">
        <v>4500</v>
      </c>
      <c r="B169" s="13">
        <f t="shared" si="11"/>
        <v>0.16807021584444584</v>
      </c>
      <c r="C169" s="16">
        <f t="shared" si="12"/>
        <v>0.01419304485414698</v>
      </c>
      <c r="D169" s="14">
        <f t="shared" si="13"/>
        <v>-0.008797341903614997</v>
      </c>
    </row>
    <row r="170" spans="1:4" ht="12.75">
      <c r="A170" s="15">
        <v>4600</v>
      </c>
      <c r="B170" s="13">
        <f t="shared" si="11"/>
        <v>0.16776038352232092</v>
      </c>
      <c r="C170" s="16">
        <f t="shared" si="12"/>
        <v>0.014000996347661984</v>
      </c>
      <c r="D170" s="14">
        <f t="shared" si="13"/>
        <v>-0.008678634496021607</v>
      </c>
    </row>
    <row r="171" spans="1:4" ht="12.75">
      <c r="A171" s="15">
        <v>4700</v>
      </c>
      <c r="B171" s="13">
        <f t="shared" si="11"/>
        <v>0.16746127336426428</v>
      </c>
      <c r="C171" s="16">
        <f t="shared" si="12"/>
        <v>0.01381558707939515</v>
      </c>
      <c r="D171" s="14">
        <f t="shared" si="13"/>
        <v>-0.00856401416426508</v>
      </c>
    </row>
    <row r="172" spans="1:4" ht="12.75">
      <c r="A172" s="15">
        <v>4800</v>
      </c>
      <c r="B172" s="13">
        <f t="shared" si="11"/>
        <v>0.16717229793048083</v>
      </c>
      <c r="C172" s="16">
        <f t="shared" si="12"/>
        <v>0.013636453781047702</v>
      </c>
      <c r="D172" s="14">
        <f t="shared" si="13"/>
        <v>-0.00845325844932095</v>
      </c>
    </row>
    <row r="173" spans="1:4" ht="12.75">
      <c r="A173" s="15">
        <v>4900</v>
      </c>
      <c r="B173" s="13">
        <f t="shared" si="11"/>
        <v>0.16689291333333134</v>
      </c>
      <c r="C173" s="16">
        <f t="shared" si="12"/>
        <v>0.013463260074404525</v>
      </c>
      <c r="D173" s="14">
        <f t="shared" si="13"/>
        <v>-0.008346161256087893</v>
      </c>
    </row>
    <row r="174" spans="1:4" ht="12.75">
      <c r="A174" s="15">
        <v>5000</v>
      </c>
      <c r="B174" s="13">
        <f t="shared" si="11"/>
        <v>0.1666226151995592</v>
      </c>
      <c r="C174" s="16">
        <f t="shared" si="12"/>
        <v>0.013295693982801572</v>
      </c>
      <c r="D174" s="14">
        <f t="shared" si="13"/>
        <v>-0.008242531349939625</v>
      </c>
    </row>
    <row r="175" spans="1:4" ht="12.75">
      <c r="A175" s="15">
        <v>6000</v>
      </c>
      <c r="B175" s="13">
        <f t="shared" si="11"/>
        <v>0.1643305106502823</v>
      </c>
      <c r="C175" s="16">
        <f t="shared" si="12"/>
        <v>0.011874559882915942</v>
      </c>
      <c r="D175" s="14">
        <f t="shared" si="13"/>
        <v>-0.00736318347939061</v>
      </c>
    </row>
    <row r="176" spans="1:4" ht="12.75">
      <c r="A176" s="15">
        <v>7000</v>
      </c>
      <c r="B176" s="13">
        <f t="shared" si="11"/>
        <v>0.16258480480601348</v>
      </c>
      <c r="C176" s="16">
        <f t="shared" si="12"/>
        <v>0.010792002957670544</v>
      </c>
      <c r="D176" s="14">
        <f t="shared" si="13"/>
        <v>-0.006692855167065509</v>
      </c>
    </row>
    <row r="177" spans="1:4" ht="12.75">
      <c r="A177" s="15">
        <v>8000</v>
      </c>
      <c r="B177" s="13">
        <f t="shared" si="11"/>
        <v>0.16120179085290293</v>
      </c>
      <c r="C177" s="16">
        <f t="shared" si="12"/>
        <v>0.00993426052617752</v>
      </c>
      <c r="D177" s="14">
        <f t="shared" si="13"/>
        <v>-0.006161490075787695</v>
      </c>
    </row>
    <row r="178" spans="1:4" ht="12.75">
      <c r="A178" s="15">
        <v>9000</v>
      </c>
      <c r="B178" s="13">
        <f t="shared" si="11"/>
        <v>0.1600734211374898</v>
      </c>
      <c r="C178" s="16">
        <f t="shared" si="12"/>
        <v>0.009234392274854236</v>
      </c>
      <c r="D178" s="14">
        <f t="shared" si="13"/>
        <v>-0.005727791243225488</v>
      </c>
    </row>
    <row r="179" spans="1:4" ht="12.75">
      <c r="A179" s="15">
        <v>10000</v>
      </c>
      <c r="B179" s="13">
        <f t="shared" si="11"/>
        <v>0.15913159158005163</v>
      </c>
      <c r="C179" s="16">
        <f t="shared" si="12"/>
        <v>0.008650191864142873</v>
      </c>
      <c r="D179" s="14">
        <f t="shared" si="13"/>
        <v>-0.005365689329462043</v>
      </c>
    </row>
    <row r="180" spans="1:4" ht="12.75">
      <c r="A180" s="15">
        <v>11000</v>
      </c>
      <c r="B180" s="13">
        <f t="shared" si="11"/>
        <v>0.15833103831336576</v>
      </c>
      <c r="C180" s="16">
        <f t="shared" si="12"/>
        <v>0.00815360177114316</v>
      </c>
      <c r="D180" s="14">
        <f t="shared" si="13"/>
        <v>-0.0050578395458843635</v>
      </c>
    </row>
    <row r="181" spans="1:4" ht="12.75">
      <c r="A181" s="15">
        <v>12000</v>
      </c>
      <c r="B181" s="13">
        <f t="shared" si="11"/>
        <v>0.15764038889884144</v>
      </c>
      <c r="C181" s="16">
        <f t="shared" si="12"/>
        <v>0.0077251722355765095</v>
      </c>
      <c r="D181" s="14">
        <f t="shared" si="13"/>
        <v>-0.004792210851776955</v>
      </c>
    </row>
    <row r="182" spans="1:4" ht="12.75">
      <c r="A182" s="15">
        <v>13000</v>
      </c>
      <c r="B182" s="13">
        <f t="shared" si="11"/>
        <v>0.15703714580025072</v>
      </c>
      <c r="C182" s="16">
        <f t="shared" si="12"/>
        <v>0.007350953949502936</v>
      </c>
      <c r="D182" s="14">
        <f t="shared" si="13"/>
        <v>-0.0045601705721977715</v>
      </c>
    </row>
    <row r="183" spans="1:4" ht="12.75">
      <c r="A183" s="15">
        <v>14000</v>
      </c>
      <c r="B183" s="13">
        <f t="shared" si="11"/>
        <v>0.15650471408431046</v>
      </c>
      <c r="C183" s="16">
        <f t="shared" si="12"/>
        <v>0.007020656485709332</v>
      </c>
      <c r="D183" s="14">
        <f t="shared" si="13"/>
        <v>-0.004355348047547554</v>
      </c>
    </row>
    <row r="184" spans="1:4" ht="12.75">
      <c r="A184" s="15">
        <v>15000</v>
      </c>
      <c r="B184" s="13">
        <f>$G$3+($G$4-$G$3)*(1+($G$5*A184)^$G$6)^(-$G$7)</f>
        <v>0.15603055833007393</v>
      </c>
      <c r="C184" s="16">
        <f t="shared" si="12"/>
        <v>0.006726506127342189</v>
      </c>
      <c r="D184" s="14">
        <f t="shared" si="13"/>
        <v>-0.004172929286682762</v>
      </c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0.28125" style="1" customWidth="1"/>
    <col min="3" max="3" width="15.28125" style="1" customWidth="1"/>
    <col min="4" max="4" width="16.140625" style="1" customWidth="1"/>
    <col min="5" max="5" width="10.28125" style="1" customWidth="1"/>
    <col min="6" max="6" width="23.140625" style="1" customWidth="1"/>
    <col min="7" max="9" width="10.28125" style="1" customWidth="1"/>
  </cols>
  <sheetData>
    <row r="1" spans="1:10" ht="12.75">
      <c r="A1" s="3" t="s">
        <v>0</v>
      </c>
      <c r="B1" s="3" t="s">
        <v>1</v>
      </c>
      <c r="C1" s="3" t="s">
        <v>8</v>
      </c>
      <c r="D1" s="3" t="s">
        <v>5</v>
      </c>
      <c r="F1" s="17" t="s">
        <v>21</v>
      </c>
      <c r="J1" s="2"/>
    </row>
    <row r="2" spans="1:10" ht="12.75">
      <c r="A2" s="4">
        <v>1</v>
      </c>
      <c r="B2" s="2">
        <v>0.5403966540856531</v>
      </c>
      <c r="C2" s="2">
        <f aca="true" t="shared" si="0" ref="C2:C15">$G$3+($G$4-$G$3)*(1+($G$5*A2)^$G$6)^(-$G$7)</f>
        <v>0.5366960852696806</v>
      </c>
      <c r="D2" s="2">
        <f aca="true" t="shared" si="1" ref="D2:D15">(C2-B2)^2</f>
        <v>1.36942095617479E-05</v>
      </c>
      <c r="F2" s="19" t="s">
        <v>2</v>
      </c>
      <c r="G2" s="20"/>
      <c r="J2" s="2"/>
    </row>
    <row r="3" spans="1:10" ht="12.75">
      <c r="A3" s="4">
        <v>5</v>
      </c>
      <c r="B3" s="2">
        <v>0.535</v>
      </c>
      <c r="C3" s="2">
        <f t="shared" si="0"/>
        <v>0.5336540871793867</v>
      </c>
      <c r="D3" s="2">
        <f t="shared" si="1"/>
        <v>1.8114813206914098E-06</v>
      </c>
      <c r="E3" s="11"/>
      <c r="F3" s="5" t="s">
        <v>9</v>
      </c>
      <c r="G3" s="2">
        <v>0.147068679858189</v>
      </c>
      <c r="H3" s="11"/>
      <c r="I3" s="11"/>
      <c r="J3" s="2"/>
    </row>
    <row r="4" spans="1:10" ht="12.75">
      <c r="A4" s="4">
        <v>10</v>
      </c>
      <c r="B4" s="2">
        <v>0.52</v>
      </c>
      <c r="C4" s="2">
        <f t="shared" si="0"/>
        <v>0.5269451246276613</v>
      </c>
      <c r="D4" s="2">
        <f t="shared" si="1"/>
        <v>4.823475609374725E-05</v>
      </c>
      <c r="E4" s="2"/>
      <c r="F4" s="5" t="s">
        <v>10</v>
      </c>
      <c r="G4" s="2">
        <v>0.536928130744149</v>
      </c>
      <c r="H4" s="2"/>
      <c r="I4" s="2"/>
      <c r="J4" s="2"/>
    </row>
    <row r="5" spans="1:10" ht="12.75">
      <c r="A5" s="4">
        <v>20</v>
      </c>
      <c r="B5" s="2">
        <v>0.505</v>
      </c>
      <c r="C5" s="2">
        <f t="shared" si="0"/>
        <v>0.5082401666702547</v>
      </c>
      <c r="D5" s="2">
        <f t="shared" si="1"/>
        <v>1.049868005102962E-05</v>
      </c>
      <c r="E5" s="2"/>
      <c r="F5" s="5" t="s">
        <v>11</v>
      </c>
      <c r="G5" s="2">
        <v>0.01964443622372799</v>
      </c>
      <c r="H5" s="8" t="s">
        <v>19</v>
      </c>
      <c r="I5" s="23">
        <f>1/G5</f>
        <v>50.90499867805454</v>
      </c>
      <c r="J5" s="2"/>
    </row>
    <row r="6" spans="1:9" ht="12.75">
      <c r="A6" s="4">
        <v>50</v>
      </c>
      <c r="B6" s="2">
        <v>0.465</v>
      </c>
      <c r="C6" s="2">
        <f t="shared" si="0"/>
        <v>0.44525947729444887</v>
      </c>
      <c r="D6" s="2">
        <f t="shared" si="1"/>
        <v>0.0003896882366883807</v>
      </c>
      <c r="E6" s="2"/>
      <c r="F6" s="12" t="s">
        <v>12</v>
      </c>
      <c r="G6" s="2">
        <v>1.6531868654047412</v>
      </c>
      <c r="H6" s="2"/>
      <c r="I6" s="2"/>
    </row>
    <row r="7" spans="1:9" ht="12.75">
      <c r="A7" s="4">
        <v>70</v>
      </c>
      <c r="B7" s="2">
        <v>0.401</v>
      </c>
      <c r="C7" s="2">
        <f t="shared" si="0"/>
        <v>0.41064609511091366</v>
      </c>
      <c r="D7" s="2">
        <f t="shared" si="1"/>
        <v>9.304715088879189E-05</v>
      </c>
      <c r="E7" s="2"/>
      <c r="F7" s="12" t="s">
        <v>13</v>
      </c>
      <c r="G7" s="2">
        <f>1-1/G6</f>
        <v>0.3951077032328253</v>
      </c>
      <c r="H7" s="2"/>
      <c r="I7" s="2"/>
    </row>
    <row r="8" spans="1:9" ht="12.75">
      <c r="A8" s="4">
        <v>100</v>
      </c>
      <c r="B8" s="2">
        <v>0.36</v>
      </c>
      <c r="C8" s="2">
        <f t="shared" si="0"/>
        <v>0.37133036150302434</v>
      </c>
      <c r="D8" s="2">
        <f t="shared" si="1"/>
        <v>0.00012837709178921633</v>
      </c>
      <c r="E8" s="2"/>
      <c r="F8" s="2"/>
      <c r="G8" s="2"/>
      <c r="H8" s="2"/>
      <c r="I8" s="2"/>
    </row>
    <row r="9" spans="1:9" ht="12.75">
      <c r="A9" s="4">
        <v>300</v>
      </c>
      <c r="B9" s="2">
        <v>0.28</v>
      </c>
      <c r="C9" s="2">
        <f t="shared" si="0"/>
        <v>0.2669671222554399</v>
      </c>
      <c r="D9" s="2">
        <f t="shared" si="1"/>
        <v>0.00016985590230465084</v>
      </c>
      <c r="E9" s="2"/>
      <c r="F9" s="2"/>
      <c r="G9" s="2"/>
      <c r="H9" s="2"/>
      <c r="I9" s="2"/>
    </row>
    <row r="10" spans="1:9" ht="12.75">
      <c r="A10" s="4">
        <v>500</v>
      </c>
      <c r="B10" s="2">
        <v>0.23</v>
      </c>
      <c r="C10" s="2">
        <f t="shared" si="0"/>
        <v>0.23394989937006133</v>
      </c>
      <c r="D10" s="2">
        <f t="shared" si="1"/>
        <v>1.5601705033610827E-05</v>
      </c>
      <c r="E10" s="2"/>
      <c r="F10" s="2"/>
      <c r="G10" s="2"/>
      <c r="H10" s="2"/>
      <c r="I10" s="2"/>
    </row>
    <row r="11" spans="1:9" ht="14.25">
      <c r="A11" s="4">
        <v>1000</v>
      </c>
      <c r="B11" s="2">
        <v>0.2</v>
      </c>
      <c r="C11" s="2">
        <f t="shared" si="0"/>
        <v>0.2026509874782935</v>
      </c>
      <c r="D11" s="2">
        <f t="shared" si="1"/>
        <v>7.027734610068833E-06</v>
      </c>
      <c r="E11" s="2"/>
      <c r="F11" s="8" t="s">
        <v>18</v>
      </c>
      <c r="G11" s="23">
        <f>1/G5*(1/G7)^(1/G6)</f>
        <v>89.2697091443541</v>
      </c>
      <c r="H11" s="2"/>
      <c r="I11" s="2"/>
    </row>
    <row r="12" spans="1:9" ht="14.25">
      <c r="A12" s="4">
        <v>2000</v>
      </c>
      <c r="B12" s="2">
        <v>0.18</v>
      </c>
      <c r="C12" s="2">
        <f t="shared" si="0"/>
        <v>0.18248109191404754</v>
      </c>
      <c r="D12" s="2">
        <f t="shared" si="1"/>
        <v>6.155817085952138E-06</v>
      </c>
      <c r="E12" s="2"/>
      <c r="F12" s="8" t="s">
        <v>16</v>
      </c>
      <c r="G12" s="24">
        <f>(G4-G3)*(1+1/G7)^(-G7)+G3</f>
        <v>0.3838959027267075</v>
      </c>
      <c r="H12" s="2"/>
      <c r="I12" s="2"/>
    </row>
    <row r="13" spans="1:9" ht="15">
      <c r="A13" s="4">
        <v>5000</v>
      </c>
      <c r="B13" s="2">
        <v>0.17</v>
      </c>
      <c r="C13" s="2">
        <f t="shared" si="0"/>
        <v>0.1665462897827833</v>
      </c>
      <c r="D13" s="2">
        <f t="shared" si="1"/>
        <v>1.1928114264507132E-05</v>
      </c>
      <c r="E13" s="2"/>
      <c r="F13" s="8" t="s">
        <v>25</v>
      </c>
      <c r="G13" s="21">
        <f>G6*(G4-G3)*(1+1/G7)^(-1-G7)</f>
        <v>0.11088207096092673</v>
      </c>
      <c r="H13" s="2"/>
      <c r="I13" s="2"/>
    </row>
    <row r="14" spans="1:9" ht="12.75">
      <c r="A14" s="4">
        <v>10000</v>
      </c>
      <c r="B14" s="2">
        <v>0.16</v>
      </c>
      <c r="C14" s="2">
        <f t="shared" si="0"/>
        <v>0.15945568584957673</v>
      </c>
      <c r="D14" s="2">
        <f t="shared" si="1"/>
        <v>2.9627789435101176E-07</v>
      </c>
      <c r="E14" s="2"/>
      <c r="F14" s="2"/>
      <c r="G14" s="2"/>
      <c r="H14" s="2"/>
      <c r="I14" s="2"/>
    </row>
    <row r="15" spans="1:9" ht="12.75">
      <c r="A15" s="4">
        <v>15000</v>
      </c>
      <c r="B15" s="2">
        <v>0.155</v>
      </c>
      <c r="C15" s="2">
        <f t="shared" si="0"/>
        <v>0.1565738392853545</v>
      </c>
      <c r="D15" s="2">
        <f t="shared" si="1"/>
        <v>2.4769700961251988E-06</v>
      </c>
      <c r="E15" s="2"/>
      <c r="F15" s="2"/>
      <c r="G15" s="2"/>
      <c r="H15" s="2"/>
      <c r="I15" s="2"/>
    </row>
    <row r="16" spans="1:9" ht="12.75">
      <c r="A16"/>
      <c r="B16"/>
      <c r="C16"/>
      <c r="D16"/>
      <c r="E16" s="2"/>
      <c r="F16" s="2"/>
      <c r="G16" s="2"/>
      <c r="H16" s="2"/>
      <c r="I16" s="2"/>
    </row>
    <row r="17" spans="1:9" ht="12.75">
      <c r="A17"/>
      <c r="B17"/>
      <c r="C17" s="7" t="s">
        <v>6</v>
      </c>
      <c r="D17" s="6">
        <f>COUNT(B2:B15)</f>
        <v>14</v>
      </c>
      <c r="E17" s="2"/>
      <c r="F17" s="2"/>
      <c r="G17" s="2"/>
      <c r="H17" s="2"/>
      <c r="I17" s="2"/>
    </row>
    <row r="18" spans="1:9" ht="12.75">
      <c r="A18"/>
      <c r="B18"/>
      <c r="C18" s="7" t="s">
        <v>3</v>
      </c>
      <c r="D18" s="9">
        <f>SUM(D2:D15)</f>
        <v>0.0008986941276828711</v>
      </c>
      <c r="E18"/>
      <c r="F18"/>
      <c r="G18"/>
      <c r="H18"/>
      <c r="I18"/>
    </row>
    <row r="19" spans="1:9" ht="12.75">
      <c r="A19"/>
      <c r="B19"/>
      <c r="C19" s="7" t="s">
        <v>4</v>
      </c>
      <c r="D19" s="9">
        <f>VAR(B2:B15)</f>
        <v>0.02413342370005384</v>
      </c>
      <c r="E19"/>
      <c r="F19"/>
      <c r="G19"/>
      <c r="H19"/>
      <c r="I19"/>
    </row>
    <row r="20" spans="1:9" ht="14.25">
      <c r="A20"/>
      <c r="B20"/>
      <c r="C20" s="7" t="s">
        <v>7</v>
      </c>
      <c r="D20" s="10">
        <f>1-D18/(D19*(D17-1))</f>
        <v>0.9971354948069837</v>
      </c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4.25">
      <c r="A23" s="3" t="s">
        <v>0</v>
      </c>
      <c r="B23" s="3" t="s">
        <v>8</v>
      </c>
      <c r="C23" s="3" t="s">
        <v>23</v>
      </c>
      <c r="D23" s="3" t="s">
        <v>24</v>
      </c>
      <c r="E23"/>
      <c r="F23"/>
      <c r="G23"/>
      <c r="H23"/>
      <c r="I23"/>
    </row>
    <row r="24" spans="1:9" ht="12.75">
      <c r="A24" s="15">
        <v>1</v>
      </c>
      <c r="B24" s="13">
        <f aca="true" t="shared" si="2" ref="B24:B55">$G$3+($G$4-$G$3)*(1+($G$5*A24)^$G$6)^(-$G$7)</f>
        <v>0.5366960852696806</v>
      </c>
      <c r="C24" s="16">
        <f aca="true" t="shared" si="3" ref="C24:C55">$G$7*$G$6*($G$4-$G$3)*($G$5*A24)^$G$6*(1+($G$5*A24)^$G$6)^(-$G$7-1)</f>
        <v>0.000383211544153052</v>
      </c>
      <c r="D24" s="14">
        <f aca="true" t="shared" si="4" ref="D24:D55">$G$7*$G$6*($G$4-$G$3)*($G$5)^$G$6*($G$6*A24^($G$6-1)*(1+($G$5*A24)^$G$6)^(-$G$7-1)+A24^$G$6*(-$G$7-1)*$G$5^($G$6)*$G$6*A24^($G$6-1)*(1+($G$5*A24)^$G$6)^(-$G$7-2))*A24</f>
        <v>0.0006321894696526611</v>
      </c>
      <c r="E24"/>
      <c r="F24"/>
      <c r="G24"/>
      <c r="H24"/>
      <c r="I24"/>
    </row>
    <row r="25" spans="1:9" ht="12.75">
      <c r="A25" s="15">
        <v>2</v>
      </c>
      <c r="B25" s="13">
        <f t="shared" si="2"/>
        <v>0.536199924118227</v>
      </c>
      <c r="C25" s="16">
        <f t="shared" si="3"/>
        <v>0.0011998954594310807</v>
      </c>
      <c r="D25" s="14">
        <f t="shared" si="4"/>
        <v>0.0019705872092869257</v>
      </c>
      <c r="E25"/>
      <c r="F25"/>
      <c r="G25"/>
      <c r="H25"/>
      <c r="I25"/>
    </row>
    <row r="26" spans="1:9" ht="12.75">
      <c r="A26" s="15">
        <v>3</v>
      </c>
      <c r="B26" s="13">
        <f t="shared" si="2"/>
        <v>0.535509063567269</v>
      </c>
      <c r="C26" s="16">
        <f t="shared" si="3"/>
        <v>0.0023309353504612214</v>
      </c>
      <c r="D26" s="14">
        <f t="shared" si="4"/>
        <v>0.0038040829228097478</v>
      </c>
      <c r="E26"/>
      <c r="F26"/>
      <c r="G26"/>
      <c r="H26"/>
      <c r="I26"/>
    </row>
    <row r="27" spans="1:9" ht="12.75">
      <c r="A27" s="15">
        <v>4</v>
      </c>
      <c r="B27" s="13">
        <f t="shared" si="2"/>
        <v>0.5346537776669148</v>
      </c>
      <c r="C27" s="16">
        <f t="shared" si="3"/>
        <v>0.0037213207910119796</v>
      </c>
      <c r="D27" s="14">
        <f t="shared" si="4"/>
        <v>0.0060258793196080376</v>
      </c>
      <c r="E27"/>
      <c r="F27"/>
      <c r="G27"/>
      <c r="H27"/>
      <c r="I27"/>
    </row>
    <row r="28" spans="1:9" ht="12.75">
      <c r="A28" s="15">
        <v>5</v>
      </c>
      <c r="B28" s="13">
        <f t="shared" si="2"/>
        <v>0.5336540871793867</v>
      </c>
      <c r="C28" s="16">
        <f t="shared" si="3"/>
        <v>0.005332699360349378</v>
      </c>
      <c r="D28" s="14">
        <f t="shared" si="4"/>
        <v>0.008556207255180436</v>
      </c>
      <c r="E28"/>
      <c r="F28"/>
      <c r="G28"/>
      <c r="H28"/>
      <c r="I28"/>
    </row>
    <row r="29" spans="1:9" ht="12.75">
      <c r="A29" s="15">
        <v>6</v>
      </c>
      <c r="B29" s="13">
        <f t="shared" si="2"/>
        <v>0.5325252390414128</v>
      </c>
      <c r="C29" s="16">
        <f t="shared" si="3"/>
        <v>0.007134509588204418</v>
      </c>
      <c r="D29" s="14">
        <f t="shared" si="4"/>
        <v>0.011328399406701085</v>
      </c>
      <c r="E29"/>
      <c r="F29"/>
      <c r="G29"/>
      <c r="H29"/>
      <c r="I29"/>
    </row>
    <row r="30" spans="1:9" ht="12.75">
      <c r="A30" s="15">
        <v>7</v>
      </c>
      <c r="B30" s="13">
        <f t="shared" si="2"/>
        <v>0.5312797515129111</v>
      </c>
      <c r="C30" s="16">
        <f t="shared" si="3"/>
        <v>0.00910073970014505</v>
      </c>
      <c r="D30" s="14">
        <f t="shared" si="4"/>
        <v>0.014284063701695743</v>
      </c>
      <c r="E30"/>
      <c r="F30"/>
      <c r="G30"/>
      <c r="H30"/>
      <c r="I30"/>
    </row>
    <row r="31" spans="1:9" ht="12.75">
      <c r="A31" s="15">
        <v>8</v>
      </c>
      <c r="B31" s="13">
        <f t="shared" si="2"/>
        <v>0.5299283807458405</v>
      </c>
      <c r="C31" s="16">
        <f t="shared" si="3"/>
        <v>0.011208437632854265</v>
      </c>
      <c r="D31" s="14">
        <f t="shared" si="4"/>
        <v>0.017371017281663285</v>
      </c>
      <c r="E31"/>
      <c r="F31"/>
      <c r="G31"/>
      <c r="H31"/>
      <c r="I31"/>
    </row>
    <row r="32" spans="1:9" ht="12.75">
      <c r="A32" s="15">
        <v>9</v>
      </c>
      <c r="B32" s="13">
        <f t="shared" si="2"/>
        <v>0.5284806432779812</v>
      </c>
      <c r="C32" s="16">
        <f t="shared" si="3"/>
        <v>0.013436931995171864</v>
      </c>
      <c r="D32" s="14">
        <f t="shared" si="4"/>
        <v>0.0205422910988537</v>
      </c>
      <c r="E32"/>
      <c r="F32"/>
      <c r="G32"/>
      <c r="H32"/>
      <c r="I32"/>
    </row>
    <row r="33" spans="1:9" ht="12.75">
      <c r="A33" s="15">
        <v>10</v>
      </c>
      <c r="B33" s="13">
        <f t="shared" si="2"/>
        <v>0.5269451246276613</v>
      </c>
      <c r="C33" s="16">
        <f t="shared" si="3"/>
        <v>0.01576738809712099</v>
      </c>
      <c r="D33" s="14">
        <f t="shared" si="4"/>
        <v>0.023755601493456478</v>
      </c>
      <c r="E33"/>
      <c r="F33"/>
      <c r="G33"/>
      <c r="H33"/>
      <c r="I33"/>
    </row>
    <row r="34" spans="1:9" ht="12.75">
      <c r="A34" s="15">
        <v>20</v>
      </c>
      <c r="B34" s="13">
        <f t="shared" si="2"/>
        <v>0.5082401666702547</v>
      </c>
      <c r="C34" s="16">
        <f t="shared" si="3"/>
        <v>0.041494314616378404</v>
      </c>
      <c r="D34" s="14">
        <f t="shared" si="4"/>
        <v>0.0517650710142222</v>
      </c>
      <c r="E34"/>
      <c r="F34"/>
      <c r="G34"/>
      <c r="H34"/>
      <c r="I34"/>
    </row>
    <row r="35" spans="1:9" ht="12.75">
      <c r="A35" s="15">
        <v>30</v>
      </c>
      <c r="B35" s="13">
        <f t="shared" si="2"/>
        <v>0.4867519974894567</v>
      </c>
      <c r="C35" s="16">
        <f t="shared" si="3"/>
        <v>0.06531882856289688</v>
      </c>
      <c r="D35" s="14">
        <f t="shared" si="4"/>
        <v>0.06363410976976688</v>
      </c>
      <c r="E35"/>
      <c r="F35"/>
      <c r="G35"/>
      <c r="H35"/>
      <c r="I35"/>
    </row>
    <row r="36" spans="1:9" ht="12.75">
      <c r="A36" s="15">
        <v>35</v>
      </c>
      <c r="B36" s="13">
        <f t="shared" si="2"/>
        <v>0.4759238529492413</v>
      </c>
      <c r="C36" s="16">
        <f t="shared" si="3"/>
        <v>0.075168350407663</v>
      </c>
      <c r="D36" s="14">
        <f t="shared" si="4"/>
        <v>0.06359961974226382</v>
      </c>
      <c r="E36"/>
      <c r="F36"/>
      <c r="G36"/>
      <c r="H36"/>
      <c r="I36"/>
    </row>
    <row r="37" spans="1:9" ht="12.75">
      <c r="A37" s="15">
        <v>40</v>
      </c>
      <c r="B37" s="13">
        <f t="shared" si="2"/>
        <v>0.46532607810502624</v>
      </c>
      <c r="C37" s="16">
        <f t="shared" si="3"/>
        <v>0.0834977114884356</v>
      </c>
      <c r="D37" s="14">
        <f t="shared" si="4"/>
        <v>0.06068686423656371</v>
      </c>
      <c r="E37"/>
      <c r="F37"/>
      <c r="G37"/>
      <c r="H37"/>
      <c r="I37"/>
    </row>
    <row r="38" spans="1:9" ht="12.75">
      <c r="A38" s="15">
        <v>50</v>
      </c>
      <c r="B38" s="13">
        <f t="shared" si="2"/>
        <v>0.44525947729444887</v>
      </c>
      <c r="C38" s="16">
        <f t="shared" si="3"/>
        <v>0.09594325082560039</v>
      </c>
      <c r="D38" s="14">
        <f t="shared" si="4"/>
        <v>0.04961203064611776</v>
      </c>
      <c r="E38"/>
      <c r="F38"/>
      <c r="G38"/>
      <c r="H38"/>
      <c r="I38"/>
    </row>
    <row r="39" spans="1:9" ht="12.75">
      <c r="A39" s="15">
        <v>60</v>
      </c>
      <c r="B39" s="13">
        <f t="shared" si="2"/>
        <v>0.4270143925122974</v>
      </c>
      <c r="C39" s="16">
        <f t="shared" si="3"/>
        <v>0.10377567305407576</v>
      </c>
      <c r="D39" s="14">
        <f t="shared" si="4"/>
        <v>0.03572625227787034</v>
      </c>
      <c r="E39"/>
      <c r="F39"/>
      <c r="G39"/>
      <c r="H39"/>
      <c r="I39"/>
    </row>
    <row r="40" spans="1:9" ht="12.75">
      <c r="A40" s="15">
        <v>70</v>
      </c>
      <c r="B40" s="13">
        <f t="shared" si="2"/>
        <v>0.41064609511091366</v>
      </c>
      <c r="C40" s="16">
        <f t="shared" si="3"/>
        <v>0.10823842206401055</v>
      </c>
      <c r="D40" s="14">
        <f t="shared" si="4"/>
        <v>0.02199353094152325</v>
      </c>
      <c r="E40"/>
      <c r="F40"/>
      <c r="G40"/>
      <c r="H40"/>
      <c r="I40"/>
    </row>
    <row r="41" spans="1:9" ht="12.75">
      <c r="A41" s="15">
        <v>80</v>
      </c>
      <c r="B41" s="13">
        <f t="shared" si="2"/>
        <v>0.3960333384447956</v>
      </c>
      <c r="C41" s="16">
        <f t="shared" si="3"/>
        <v>0.11035435326786744</v>
      </c>
      <c r="D41" s="14">
        <f t="shared" si="4"/>
        <v>0.009720006937612212</v>
      </c>
      <c r="E41"/>
      <c r="F41"/>
      <c r="G41"/>
      <c r="H41"/>
      <c r="I41"/>
    </row>
    <row r="42" spans="1:9" ht="12.75">
      <c r="A42" s="18">
        <v>89.3</v>
      </c>
      <c r="B42" s="21">
        <f t="shared" si="2"/>
        <v>0.3838582847812716</v>
      </c>
      <c r="C42" s="22">
        <f t="shared" si="3"/>
        <v>0.11088206602219691</v>
      </c>
      <c r="D42" s="21">
        <f t="shared" si="4"/>
        <v>-2.911346507073677E-05</v>
      </c>
      <c r="E42"/>
      <c r="F42"/>
      <c r="G42"/>
      <c r="H42"/>
      <c r="I42"/>
    </row>
    <row r="43" spans="1:9" ht="12.75">
      <c r="A43" s="15">
        <v>90</v>
      </c>
      <c r="B43" s="13">
        <f t="shared" si="2"/>
        <v>0.3829925050652553</v>
      </c>
      <c r="C43" s="16">
        <f t="shared" si="3"/>
        <v>0.11087922798988209</v>
      </c>
      <c r="D43" s="14">
        <f t="shared" si="4"/>
        <v>-0.0006971887201107251</v>
      </c>
      <c r="E43"/>
      <c r="F43"/>
      <c r="G43"/>
      <c r="H43"/>
      <c r="I43"/>
    </row>
    <row r="44" spans="1:9" ht="12.75">
      <c r="A44" s="15">
        <v>100</v>
      </c>
      <c r="B44" s="13">
        <f t="shared" si="2"/>
        <v>0.37133036150302434</v>
      </c>
      <c r="C44" s="16">
        <f t="shared" si="3"/>
        <v>0.11034579663043478</v>
      </c>
      <c r="D44" s="14">
        <f t="shared" si="4"/>
        <v>-0.009289538268320664</v>
      </c>
      <c r="E44"/>
      <c r="F44"/>
      <c r="G44"/>
      <c r="H44"/>
      <c r="I44"/>
    </row>
    <row r="45" spans="1:9" ht="12.75">
      <c r="A45" s="15">
        <v>110</v>
      </c>
      <c r="B45" s="13">
        <f t="shared" si="2"/>
        <v>0.36086634418288865</v>
      </c>
      <c r="C45" s="16">
        <f t="shared" si="3"/>
        <v>0.10912162712005641</v>
      </c>
      <c r="D45" s="14">
        <f t="shared" si="4"/>
        <v>-0.016259256633870817</v>
      </c>
      <c r="E45"/>
      <c r="F45"/>
      <c r="G45"/>
      <c r="H45"/>
      <c r="I45"/>
    </row>
    <row r="46" spans="1:9" ht="12.75">
      <c r="A46" s="15">
        <v>120</v>
      </c>
      <c r="B46" s="13">
        <f t="shared" si="2"/>
        <v>0.3514403711076429</v>
      </c>
      <c r="C46" s="16">
        <f t="shared" si="3"/>
        <v>0.1074579244521206</v>
      </c>
      <c r="D46" s="14">
        <f t="shared" si="4"/>
        <v>-0.021854495702259877</v>
      </c>
      <c r="E46"/>
      <c r="F46"/>
      <c r="G46"/>
      <c r="H46"/>
      <c r="I46"/>
    </row>
    <row r="47" spans="1:9" ht="12.75">
      <c r="A47" s="15">
        <v>130</v>
      </c>
      <c r="B47" s="13">
        <f t="shared" si="2"/>
        <v>0.3429140974958095</v>
      </c>
      <c r="C47" s="16">
        <f t="shared" si="3"/>
        <v>0.10552568185716268</v>
      </c>
      <c r="D47" s="14">
        <f t="shared" si="4"/>
        <v>-0.02631463698642101</v>
      </c>
      <c r="E47"/>
      <c r="F47"/>
      <c r="G47"/>
      <c r="H47"/>
      <c r="I47"/>
    </row>
    <row r="48" spans="1:9" ht="12.75">
      <c r="A48" s="15">
        <v>140</v>
      </c>
      <c r="B48" s="13">
        <f t="shared" si="2"/>
        <v>0.33516942921772513</v>
      </c>
      <c r="C48" s="16">
        <f t="shared" si="3"/>
        <v>0.10344105067740292</v>
      </c>
      <c r="D48" s="14">
        <f t="shared" si="4"/>
        <v>-0.029849885853999714</v>
      </c>
      <c r="E48"/>
      <c r="F48"/>
      <c r="G48"/>
      <c r="H48"/>
      <c r="I48"/>
    </row>
    <row r="49" spans="1:9" ht="12.75">
      <c r="A49" s="15">
        <v>150</v>
      </c>
      <c r="B49" s="13">
        <f t="shared" si="2"/>
        <v>0.3281060829284939</v>
      </c>
      <c r="C49" s="16">
        <f t="shared" si="3"/>
        <v>0.10128273753386086</v>
      </c>
      <c r="D49" s="14">
        <f t="shared" si="4"/>
        <v>-0.03263661407146977</v>
      </c>
      <c r="E49"/>
      <c r="F49"/>
      <c r="G49"/>
      <c r="H49"/>
      <c r="I49"/>
    </row>
    <row r="50" spans="1:9" ht="12.75">
      <c r="A50" s="15">
        <v>160</v>
      </c>
      <c r="B50" s="13">
        <f t="shared" si="2"/>
        <v>0.32163899898926435</v>
      </c>
      <c r="C50" s="16">
        <f t="shared" si="3"/>
        <v>0.09910383231527424</v>
      </c>
      <c r="D50" s="14">
        <f t="shared" si="4"/>
        <v>-0.034819324111124775</v>
      </c>
      <c r="E50"/>
      <c r="F50"/>
      <c r="G50"/>
      <c r="H50"/>
      <c r="I50"/>
    </row>
    <row r="51" spans="1:9" ht="12.75">
      <c r="A51" s="15">
        <v>170</v>
      </c>
      <c r="B51" s="13">
        <f t="shared" si="2"/>
        <v>0.31569594298944814</v>
      </c>
      <c r="C51" s="16">
        <f t="shared" si="3"/>
        <v>0.09693984091445752</v>
      </c>
      <c r="D51" s="14">
        <f t="shared" si="4"/>
        <v>-0.03651493528255714</v>
      </c>
      <c r="E51"/>
      <c r="F51"/>
      <c r="G51"/>
      <c r="H51"/>
      <c r="I51"/>
    </row>
    <row r="52" spans="1:9" ht="12.75">
      <c r="A52" s="15">
        <v>180</v>
      </c>
      <c r="B52" s="13">
        <f t="shared" si="2"/>
        <v>0.3102154112950475</v>
      </c>
      <c r="C52" s="16">
        <f t="shared" si="3"/>
        <v>0.09481415599724487</v>
      </c>
      <c r="D52" s="14">
        <f t="shared" si="4"/>
        <v>-0.03781747154080993</v>
      </c>
      <c r="E52"/>
      <c r="F52"/>
      <c r="G52"/>
      <c r="H52"/>
      <c r="I52"/>
    </row>
    <row r="53" spans="1:9" ht="12.75">
      <c r="A53" s="15">
        <v>190</v>
      </c>
      <c r="B53" s="13">
        <f t="shared" si="2"/>
        <v>0.30514485672335556</v>
      </c>
      <c r="C53" s="16">
        <f t="shared" si="3"/>
        <v>0.09274180099508059</v>
      </c>
      <c r="D53" s="14">
        <f t="shared" si="4"/>
        <v>-0.03880236996609902</v>
      </c>
      <c r="E53"/>
      <c r="F53"/>
      <c r="G53"/>
      <c r="H53"/>
      <c r="I53"/>
    </row>
    <row r="54" spans="1:9" ht="12.75">
      <c r="A54" s="15">
        <v>200</v>
      </c>
      <c r="B54" s="13">
        <f t="shared" si="2"/>
        <v>0.30043920918673683</v>
      </c>
      <c r="C54" s="16">
        <f t="shared" si="3"/>
        <v>0.09073200701843513</v>
      </c>
      <c r="D54" s="14">
        <f t="shared" si="4"/>
        <v>-0.039530155729399025</v>
      </c>
      <c r="E54"/>
      <c r="F54"/>
      <c r="G54"/>
      <c r="H54"/>
      <c r="I54"/>
    </row>
    <row r="55" spans="1:9" ht="12.75">
      <c r="A55" s="15">
        <v>210</v>
      </c>
      <c r="B55" s="13">
        <f t="shared" si="2"/>
        <v>0.2960596521903466</v>
      </c>
      <c r="C55" s="16">
        <f t="shared" si="3"/>
        <v>0.08878999693659383</v>
      </c>
      <c r="D55" s="14">
        <f t="shared" si="4"/>
        <v>-0.04004946002804433</v>
      </c>
      <c r="E55"/>
      <c r="F55"/>
      <c r="G55"/>
      <c r="H55"/>
      <c r="I55"/>
    </row>
    <row r="56" spans="1:9" ht="12.75">
      <c r="A56" s="15">
        <v>220</v>
      </c>
      <c r="B56" s="13">
        <f aca="true" t="shared" si="5" ref="B56:B87">$G$3+($G$4-$G$3)*(1+($G$5*A56)^$G$6)^(-$G$7)</f>
        <v>0.2919726144326078</v>
      </c>
      <c r="C56" s="16">
        <f aca="true" t="shared" si="6" ref="C56:C87">$G$7*$G$6*($G$4-$G$3)*($G$5*A56)^$G$6*(1+($G$5*A56)^$G$6)^(-$G$7-1)</f>
        <v>0.0869182274556339</v>
      </c>
      <c r="D56" s="14">
        <f aca="true" t="shared" si="7" ref="D56:D87">$G$7*$G$6*($G$4-$G$3)*($G$5)^$G$6*($G$6*A56^($G$6-1)*(1+($G$5*A56)^$G$6)^(-$G$7-1)+A56^$G$6*(-$G$7-1)*$G$5^($G$6)*$G$6*A56^($G$6-1)*(1+($G$5*A56)^$G$6)^(-$G$7-2))*A56</f>
        <v>-0.04039944810205585</v>
      </c>
      <c r="E56"/>
      <c r="F56"/>
      <c r="G56"/>
      <c r="H56"/>
      <c r="I56"/>
    </row>
    <row r="57" spans="1:9" ht="12.75">
      <c r="A57" s="15">
        <v>230</v>
      </c>
      <c r="B57" s="13">
        <f t="shared" si="5"/>
        <v>0.28814893922016427</v>
      </c>
      <c r="C57" s="16">
        <f t="shared" si="6"/>
        <v>0.08511725814020493</v>
      </c>
      <c r="D57" s="14">
        <f t="shared" si="7"/>
        <v>-0.04061175106149325</v>
      </c>
      <c r="E57"/>
      <c r="F57"/>
      <c r="G57"/>
      <c r="H57"/>
      <c r="I57"/>
    </row>
    <row r="58" spans="1:9" ht="12.75">
      <c r="A58" s="15">
        <v>240</v>
      </c>
      <c r="B58" s="13">
        <f t="shared" si="5"/>
        <v>0.28456319956088866</v>
      </c>
      <c r="C58" s="16">
        <f t="shared" si="6"/>
        <v>0.08338636189391</v>
      </c>
      <c r="D58" s="14">
        <f t="shared" si="7"/>
        <v>-0.04071199436758185</v>
      </c>
      <c r="E58"/>
      <c r="F58"/>
      <c r="G58"/>
      <c r="H58"/>
      <c r="I58"/>
    </row>
    <row r="59" spans="1:9" ht="12.75">
      <c r="A59" s="15">
        <v>250</v>
      </c>
      <c r="B59" s="13">
        <f t="shared" si="5"/>
        <v>0.28119313209841523</v>
      </c>
      <c r="C59" s="16">
        <f t="shared" si="6"/>
        <v>0.08172395506706004</v>
      </c>
      <c r="D59" s="14">
        <f t="shared" si="7"/>
        <v>-0.04072100456100647</v>
      </c>
      <c r="E59"/>
      <c r="F59"/>
      <c r="G59"/>
      <c r="H59"/>
      <c r="I59"/>
    </row>
    <row r="60" spans="1:9" ht="12.75">
      <c r="A60" s="15">
        <v>260</v>
      </c>
      <c r="B60" s="13">
        <f t="shared" si="5"/>
        <v>0.2780191678653847</v>
      </c>
      <c r="C60" s="16">
        <f t="shared" si="6"/>
        <v>0.08012790094161105</v>
      </c>
      <c r="D60" s="14">
        <f t="shared" si="7"/>
        <v>-0.04065576197590182</v>
      </c>
      <c r="E60"/>
      <c r="F60"/>
      <c r="G60"/>
      <c r="H60"/>
      <c r="I60"/>
    </row>
    <row r="61" spans="1:9" ht="12.75">
      <c r="A61" s="15">
        <v>270</v>
      </c>
      <c r="B61" s="13">
        <f t="shared" si="5"/>
        <v>0.27502404195566327</v>
      </c>
      <c r="C61" s="16">
        <f t="shared" si="6"/>
        <v>0.07859572382248867</v>
      </c>
      <c r="D61" s="14">
        <f t="shared" si="7"/>
        <v>-0.040530153980540336</v>
      </c>
      <c r="E61"/>
      <c r="F61"/>
      <c r="G61"/>
      <c r="H61"/>
      <c r="I61"/>
    </row>
    <row r="62" spans="1:9" ht="12.75">
      <c r="A62" s="15">
        <v>280</v>
      </c>
      <c r="B62" s="13">
        <f t="shared" si="5"/>
        <v>0.27219246763798466</v>
      </c>
      <c r="C62" s="16">
        <f t="shared" si="6"/>
        <v>0.07712475970478339</v>
      </c>
      <c r="D62" s="14">
        <f t="shared" si="7"/>
        <v>-0.04035557190897908</v>
      </c>
      <c r="E62"/>
      <c r="F62"/>
      <c r="G62"/>
      <c r="H62"/>
      <c r="I62"/>
    </row>
    <row r="63" spans="1:9" ht="12.75">
      <c r="A63" s="15">
        <v>290</v>
      </c>
      <c r="B63" s="13">
        <f t="shared" si="5"/>
        <v>0.2695108632238996</v>
      </c>
      <c r="C63" s="16">
        <f t="shared" si="6"/>
        <v>0.07571226175447858</v>
      </c>
      <c r="D63" s="14">
        <f t="shared" si="7"/>
        <v>-0.04014138551610067</v>
      </c>
      <c r="E63"/>
      <c r="F63"/>
      <c r="G63"/>
      <c r="H63"/>
      <c r="I63"/>
    </row>
    <row r="64" spans="1:9" ht="12.75">
      <c r="A64" s="15">
        <v>300</v>
      </c>
      <c r="B64" s="13">
        <f t="shared" si="5"/>
        <v>0.2669671222554399</v>
      </c>
      <c r="C64" s="16">
        <f t="shared" si="6"/>
        <v>0.07435547349160188</v>
      </c>
      <c r="D64" s="14">
        <f t="shared" si="7"/>
        <v>-0.03989532134108688</v>
      </c>
      <c r="E64"/>
      <c r="F64"/>
      <c r="G64"/>
      <c r="H64"/>
      <c r="I64"/>
    </row>
    <row r="65" spans="1:9" ht="12.75">
      <c r="A65" s="15">
        <v>310</v>
      </c>
      <c r="B65" s="13">
        <f t="shared" si="5"/>
        <v>0.26455041938646084</v>
      </c>
      <c r="C65" s="16">
        <f t="shared" si="6"/>
        <v>0.07305167883772551</v>
      </c>
      <c r="D65" s="14">
        <f t="shared" si="7"/>
        <v>-0.03962376551356505</v>
      </c>
      <c r="E65"/>
      <c r="F65"/>
      <c r="G65"/>
      <c r="H65"/>
      <c r="I65"/>
    </row>
    <row r="66" spans="1:9" ht="12.75">
      <c r="A66" s="15">
        <v>320</v>
      </c>
      <c r="B66" s="13">
        <f t="shared" si="5"/>
        <v>0.26225104578022573</v>
      </c>
      <c r="C66" s="16">
        <f t="shared" si="6"/>
        <v>0.07179823557481063</v>
      </c>
      <c r="D66" s="14">
        <f t="shared" si="7"/>
        <v>-0.03933200698115122</v>
      </c>
      <c r="E66"/>
      <c r="F66"/>
      <c r="G66"/>
      <c r="H66"/>
      <c r="I66"/>
    </row>
    <row r="67" spans="1:9" ht="12.75">
      <c r="A67" s="15">
        <v>330</v>
      </c>
      <c r="B67" s="13">
        <f t="shared" si="5"/>
        <v>0.2600602690055738</v>
      </c>
      <c r="C67" s="16">
        <f t="shared" si="6"/>
        <v>0.07059259691562061</v>
      </c>
      <c r="D67" s="14">
        <f t="shared" si="7"/>
        <v>-0.03902443360680077</v>
      </c>
      <c r="E67"/>
      <c r="F67"/>
      <c r="G67"/>
      <c r="H67"/>
      <c r="I67"/>
    </row>
    <row r="68" spans="1:9" ht="12.75">
      <c r="A68" s="15">
        <v>340</v>
      </c>
      <c r="B68" s="13">
        <f t="shared" si="5"/>
        <v>0.2579702133433761</v>
      </c>
      <c r="C68" s="16">
        <f t="shared" si="6"/>
        <v>0.06943232457358901</v>
      </c>
      <c r="D68" s="14">
        <f t="shared" si="7"/>
        <v>-0.038704690854099645</v>
      </c>
      <c r="E68"/>
      <c r="F68"/>
      <c r="G68"/>
      <c r="H68"/>
      <c r="I68"/>
    </row>
    <row r="69" spans="1:9" ht="12.75">
      <c r="A69" s="15">
        <v>350</v>
      </c>
      <c r="B69" s="13">
        <f t="shared" si="5"/>
        <v>0.2559737571610322</v>
      </c>
      <c r="C69" s="16">
        <f t="shared" si="6"/>
        <v>0.06831509578209885</v>
      </c>
      <c r="D69" s="14">
        <f t="shared" si="7"/>
        <v>-0.038375810667402026</v>
      </c>
      <c r="E69"/>
      <c r="F69"/>
      <c r="G69"/>
      <c r="H69"/>
      <c r="I69"/>
    </row>
    <row r="70" spans="1:9" ht="12.75">
      <c r="A70" s="15">
        <v>360</v>
      </c>
      <c r="B70" s="13">
        <f t="shared" si="5"/>
        <v>0.2540644446130952</v>
      </c>
      <c r="C70" s="16">
        <f t="shared" si="6"/>
        <v>0.06723870603923741</v>
      </c>
      <c r="D70" s="14">
        <f t="shared" si="7"/>
        <v>-0.03804031651947137</v>
      </c>
      <c r="E70"/>
      <c r="F70"/>
      <c r="G70"/>
      <c r="H70"/>
      <c r="I70"/>
    </row>
    <row r="71" spans="1:9" ht="12.75">
      <c r="A71" s="15">
        <v>370</v>
      </c>
      <c r="B71" s="13">
        <f t="shared" si="5"/>
        <v>0.2522364094105598</v>
      </c>
      <c r="C71" s="16">
        <f t="shared" si="6"/>
        <v>0.06620106886757827</v>
      </c>
      <c r="D71" s="14">
        <f t="shared" si="7"/>
        <v>-0.037700309331791436</v>
      </c>
      <c r="E71"/>
      <c r="F71"/>
      <c r="G71"/>
      <c r="H71"/>
      <c r="I71"/>
    </row>
    <row r="72" spans="1:9" ht="12.75">
      <c r="A72" s="15">
        <v>380</v>
      </c>
      <c r="B72" s="13">
        <f t="shared" si="5"/>
        <v>0.25048430879348815</v>
      </c>
      <c r="C72" s="16">
        <f t="shared" si="6"/>
        <v>0.06520021352579052</v>
      </c>
      <c r="D72" s="14">
        <f t="shared" si="7"/>
        <v>-0.037357537987247995</v>
      </c>
      <c r="E72"/>
      <c r="F72"/>
      <c r="G72"/>
      <c r="H72"/>
      <c r="I72"/>
    </row>
    <row r="73" spans="1:9" ht="12.75">
      <c r="A73" s="15">
        <v>390</v>
      </c>
      <c r="B73" s="13">
        <f t="shared" si="5"/>
        <v>0.2488032661601179</v>
      </c>
      <c r="C73" s="16">
        <f t="shared" si="6"/>
        <v>0.06423428135214837</v>
      </c>
      <c r="D73" s="14">
        <f t="shared" si="7"/>
        <v>-0.03701345738634621</v>
      </c>
      <c r="E73"/>
      <c r="F73"/>
      <c r="G73"/>
      <c r="H73"/>
      <c r="I73"/>
    </row>
    <row r="74" spans="1:9" ht="12.75">
      <c r="A74" s="15">
        <v>400</v>
      </c>
      <c r="B74" s="13">
        <f t="shared" si="5"/>
        <v>0.24718882106511372</v>
      </c>
      <c r="C74" s="16">
        <f t="shared" si="6"/>
        <v>0.06330152123257834</v>
      </c>
      <c r="D74" s="14">
        <f t="shared" si="7"/>
        <v>-0.03666927639697453</v>
      </c>
      <c r="E74"/>
      <c r="F74"/>
      <c r="G74"/>
      <c r="H74"/>
      <c r="I74"/>
    </row>
    <row r="75" spans="1:9" ht="12.75">
      <c r="A75" s="15">
        <v>410</v>
      </c>
      <c r="B75" s="13">
        <f t="shared" si="5"/>
        <v>0.24563688551183063</v>
      </c>
      <c r="C75" s="16">
        <f t="shared" si="6"/>
        <v>0.06240028454867921</v>
      </c>
      <c r="D75" s="14">
        <f t="shared" si="7"/>
        <v>-0.036325997575790026</v>
      </c>
      <c r="E75"/>
      <c r="F75"/>
      <c r="G75"/>
      <c r="H75"/>
      <c r="I75"/>
    </row>
    <row r="76" spans="1:9" ht="12.75">
      <c r="A76" s="15">
        <v>420</v>
      </c>
      <c r="B76" s="13">
        <f t="shared" si="5"/>
        <v>0.24414370563758353</v>
      </c>
      <c r="C76" s="16">
        <f t="shared" si="6"/>
        <v>0.06152901986053646</v>
      </c>
      <c r="D76" s="14">
        <f t="shared" si="7"/>
        <v>-0.035984450167598214</v>
      </c>
      <c r="E76"/>
      <c r="F76"/>
      <c r="G76"/>
      <c r="H76"/>
      <c r="I76"/>
    </row>
    <row r="77" spans="1:9" ht="12.75">
      <c r="A77" s="15">
        <v>430</v>
      </c>
      <c r="B77" s="13">
        <f t="shared" si="5"/>
        <v>0.24270582803429097</v>
      </c>
      <c r="C77" s="16">
        <f t="shared" si="6"/>
        <v>0.06068626750528268</v>
      </c>
      <c r="D77" s="14">
        <f t="shared" si="7"/>
        <v>-0.035645317595265236</v>
      </c>
      <c r="E77"/>
      <c r="F77"/>
      <c r="G77"/>
      <c r="H77"/>
      <c r="I77"/>
    </row>
    <row r="78" spans="1:9" ht="12.75">
      <c r="A78" s="15">
        <v>440</v>
      </c>
      <c r="B78" s="13">
        <f t="shared" si="5"/>
        <v>0.2413200700653161</v>
      </c>
      <c r="C78" s="16">
        <f t="shared" si="6"/>
        <v>0.05987065423811503</v>
      </c>
      <c r="D78" s="14">
        <f t="shared" si="7"/>
        <v>-0.035309160419582666</v>
      </c>
      <c r="E78"/>
      <c r="F78"/>
      <c r="G78"/>
      <c r="H78"/>
      <c r="I78"/>
    </row>
    <row r="79" spans="1:9" ht="12.75">
      <c r="A79" s="15">
        <v>450</v>
      </c>
      <c r="B79" s="13">
        <f t="shared" si="5"/>
        <v>0.23998349363753152</v>
      </c>
      <c r="C79" s="16">
        <f t="shared" si="6"/>
        <v>0.05908088800267643</v>
      </c>
      <c r="D79" s="14">
        <f t="shared" si="7"/>
        <v>-0.034976435562946606</v>
      </c>
      <c r="E79"/>
      <c r="F79"/>
      <c r="G79"/>
      <c r="H79"/>
      <c r="I79"/>
    </row>
    <row r="80" spans="1:9" ht="12.75">
      <c r="A80" s="15">
        <v>460</v>
      </c>
      <c r="B80" s="13">
        <f t="shared" si="5"/>
        <v>0.238693381969313</v>
      </c>
      <c r="C80" s="16">
        <f t="shared" si="6"/>
        <v>0.05831575288856558</v>
      </c>
      <c r="D80" s="14">
        <f t="shared" si="7"/>
        <v>-0.034647512442432846</v>
      </c>
      <c r="E80"/>
      <c r="F80"/>
      <c r="G80"/>
      <c r="H80"/>
      <c r="I80"/>
    </row>
    <row r="81" spans="1:9" ht="12.75">
      <c r="A81" s="15">
        <v>470</v>
      </c>
      <c r="B81" s="13">
        <f t="shared" si="5"/>
        <v>0.2374472189633319</v>
      </c>
      <c r="C81" s="16">
        <f t="shared" si="6"/>
        <v>0.05757410431247282</v>
      </c>
      <c r="D81" s="14">
        <f t="shared" si="7"/>
        <v>-0.034322686538996304</v>
      </c>
      <c r="E81"/>
      <c r="F81"/>
      <c r="G81"/>
      <c r="H81"/>
      <c r="I81"/>
    </row>
    <row r="82" spans="1:9" ht="12.75">
      <c r="A82" s="15">
        <v>480</v>
      </c>
      <c r="B82" s="13">
        <f t="shared" si="5"/>
        <v>0.23624267085007333</v>
      </c>
      <c r="C82" s="16">
        <f t="shared" si="6"/>
        <v>0.056854864444004</v>
      </c>
      <c r="D82" s="14">
        <f t="shared" si="7"/>
        <v>-0.034002190833898195</v>
      </c>
      <c r="E82"/>
      <c r="F82"/>
      <c r="G82"/>
      <c r="H82"/>
      <c r="I82"/>
    </row>
    <row r="83" spans="1:9" ht="12.75">
      <c r="A83" s="15">
        <v>490</v>
      </c>
      <c r="B83" s="13">
        <f t="shared" si="5"/>
        <v>0.2350775698159275</v>
      </c>
      <c r="C83" s="16">
        <f t="shared" si="6"/>
        <v>0.05615701788614696</v>
      </c>
      <c r="D83" s="14">
        <f t="shared" si="7"/>
        <v>-0.033686205466288886</v>
      </c>
      <c r="E83"/>
      <c r="F83"/>
      <c r="G83"/>
      <c r="H83"/>
      <c r="I83"/>
    </row>
    <row r="84" spans="1:9" ht="12.75">
      <c r="A84" s="15">
        <v>500</v>
      </c>
      <c r="B84" s="13">
        <f t="shared" si="5"/>
        <v>0.23394989937006133</v>
      </c>
      <c r="C84" s="16">
        <f t="shared" si="6"/>
        <v>0.0554796076124219</v>
      </c>
      <c r="D84" s="14">
        <f t="shared" si="7"/>
        <v>-0.03337486590338002</v>
      </c>
      <c r="E84"/>
      <c r="F84"/>
      <c r="G84"/>
      <c r="H84"/>
      <c r="I84"/>
    </row>
    <row r="85" spans="1:9" ht="12.75">
      <c r="A85" s="15">
        <v>510</v>
      </c>
      <c r="B85" s="13">
        <f t="shared" si="5"/>
        <v>0.2328577812383747</v>
      </c>
      <c r="C85" s="16">
        <f t="shared" si="6"/>
        <v>0.0548217311572228</v>
      </c>
      <c r="D85" s="14">
        <f t="shared" si="7"/>
        <v>-0.0330682698638662</v>
      </c>
      <c r="E85"/>
      <c r="F85"/>
      <c r="G85"/>
      <c r="H85"/>
      <c r="I85"/>
    </row>
    <row r="86" spans="1:9" ht="12.75">
      <c r="A86" s="15">
        <v>520</v>
      </c>
      <c r="B86" s="13">
        <f t="shared" si="5"/>
        <v>0.23179946360173537</v>
      </c>
      <c r="C86" s="16">
        <f t="shared" si="6"/>
        <v>0.05418253705206938</v>
      </c>
      <c r="D86" s="14">
        <f t="shared" si="7"/>
        <v>-0.03276648319389711</v>
      </c>
      <c r="E86"/>
      <c r="F86"/>
      <c r="G86"/>
      <c r="H86"/>
      <c r="I86"/>
    </row>
    <row r="87" spans="1:9" ht="12.75">
      <c r="A87" s="15">
        <v>530</v>
      </c>
      <c r="B87" s="13">
        <f t="shared" si="5"/>
        <v>0.2307733105202308</v>
      </c>
      <c r="C87" s="16">
        <f t="shared" si="6"/>
        <v>0.05356122149799708</v>
      </c>
      <c r="D87" s="14">
        <f t="shared" si="7"/>
        <v>-0.0324695448610701</v>
      </c>
      <c r="E87"/>
      <c r="F87"/>
      <c r="G87"/>
      <c r="H87"/>
      <c r="I87"/>
    </row>
    <row r="88" spans="1:9" ht="12.75">
      <c r="A88" s="15">
        <v>540</v>
      </c>
      <c r="B88" s="13">
        <f aca="true" t="shared" si="8" ref="B88:B119">$G$3+($G$4-$G$3)*(1+($G$5*A88)^$G$6)^(-$G$7)</f>
        <v>0.22977779240608553</v>
      </c>
      <c r="C88" s="16">
        <f aca="true" t="shared" si="9" ref="C88:C119">$G$7*$G$6*($G$4-$G$3)*($G$5*A88)^$G$6*(1+($G$5*A88)^$G$6)^(-$G$7-1)</f>
        <v>0.0529570252627613</v>
      </c>
      <c r="D88" s="14">
        <f aca="true" t="shared" si="10" ref="D88:D119">$G$7*$G$6*($G$4-$G$3)*($G$5)^$G$6*($G$6*A88^($G$6-1)*(1+($G$5*A88)^$G$6)^(-$G$7-1)+A88^$G$6*(-$G$7-1)*$G$5^($G$6)*$G$6*A88^($G$6-1)*(1+($G$5*A88)^$G$6)^(-$G$7-2))*A88</f>
        <v>-0.03217747120421185</v>
      </c>
      <c r="E88"/>
      <c r="F88"/>
      <c r="G88"/>
      <c r="H88"/>
      <c r="I88"/>
    </row>
    <row r="89" spans="1:9" ht="12.75">
      <c r="A89" s="15">
        <v>550</v>
      </c>
      <c r="B89" s="13">
        <f t="shared" si="8"/>
        <v>0.2288114774257554</v>
      </c>
      <c r="C89" s="16">
        <f t="shared" si="9"/>
        <v>0.05236923079067707</v>
      </c>
      <c r="D89" s="14">
        <f t="shared" si="10"/>
        <v>-0.03189025955391679</v>
      </c>
      <c r="E89"/>
      <c r="F89"/>
      <c r="G89"/>
      <c r="H89"/>
      <c r="I89"/>
    </row>
    <row r="90" spans="1:9" ht="12.75">
      <c r="A90" s="15">
        <v>560</v>
      </c>
      <c r="B90" s="13">
        <f t="shared" si="8"/>
        <v>0.22787302372700735</v>
      </c>
      <c r="C90" s="16">
        <f t="shared" si="9"/>
        <v>0.051797159512551594</v>
      </c>
      <c r="D90" s="14">
        <f t="shared" si="10"/>
        <v>-0.03160789132003337</v>
      </c>
      <c r="E90"/>
      <c r="F90"/>
      <c r="G90"/>
      <c r="H90"/>
      <c r="I90"/>
    </row>
    <row r="91" spans="1:9" ht="12.75">
      <c r="A91" s="15">
        <v>570</v>
      </c>
      <c r="B91" s="13">
        <f t="shared" si="8"/>
        <v>0.22696117239992758</v>
      </c>
      <c r="C91" s="16">
        <f t="shared" si="9"/>
        <v>0.05124016934316086</v>
      </c>
      <c r="D91" s="14">
        <f t="shared" si="10"/>
        <v>-0.03133033462675227</v>
      </c>
      <c r="E91"/>
      <c r="F91"/>
      <c r="G91"/>
      <c r="H91"/>
      <c r="I91"/>
    </row>
    <row r="92" spans="1:9" ht="12.75">
      <c r="A92" s="15">
        <v>580</v>
      </c>
      <c r="B92" s="13">
        <f t="shared" si="8"/>
        <v>0.22607474109210476</v>
      </c>
      <c r="C92" s="16">
        <f t="shared" si="9"/>
        <v>0.05069765235396109</v>
      </c>
      <c r="D92" s="14">
        <f t="shared" si="10"/>
        <v>-0.031057546563093723</v>
      </c>
      <c r="E92"/>
      <c r="F92"/>
      <c r="G92"/>
      <c r="H92"/>
      <c r="I92"/>
    </row>
    <row r="93" spans="1:9" ht="12.75">
      <c r="A93" s="15">
        <v>590</v>
      </c>
      <c r="B93" s="13">
        <f t="shared" si="8"/>
        <v>0.22521261820798777</v>
      </c>
      <c r="C93" s="16">
        <f t="shared" si="9"/>
        <v>0.05016903260913462</v>
      </c>
      <c r="D93" s="14">
        <f t="shared" si="10"/>
        <v>-0.03078947510588661</v>
      </c>
      <c r="E93"/>
      <c r="F93"/>
      <c r="G93"/>
      <c r="H93"/>
      <c r="I93"/>
    </row>
    <row r="94" spans="1:9" ht="12.75">
      <c r="A94" s="15">
        <v>600</v>
      </c>
      <c r="B94" s="13">
        <f t="shared" si="8"/>
        <v>0.22437375763084938</v>
      </c>
      <c r="C94" s="16">
        <f t="shared" si="9"/>
        <v>0.04965376415358589</v>
      </c>
      <c r="D94" s="14">
        <f t="shared" si="10"/>
        <v>-0.030526060763434504</v>
      </c>
      <c r="E94"/>
      <c r="F94"/>
      <c r="G94"/>
      <c r="H94"/>
      <c r="I94"/>
    </row>
    <row r="95" spans="1:9" ht="12.75">
      <c r="A95" s="15">
        <v>610</v>
      </c>
      <c r="B95" s="13">
        <f t="shared" si="8"/>
        <v>0.2235571739130971</v>
      </c>
      <c r="C95" s="16">
        <f t="shared" si="9"/>
        <v>0.04915132914208874</v>
      </c>
      <c r="D95" s="14">
        <f t="shared" si="10"/>
        <v>-0.030267237980622284</v>
      </c>
      <c r="E95"/>
      <c r="F95"/>
      <c r="G95"/>
      <c r="H95"/>
      <c r="I95"/>
    </row>
    <row r="96" spans="1:9" ht="12.75">
      <c r="A96" s="15">
        <v>620</v>
      </c>
      <c r="B96" s="13">
        <f t="shared" si="8"/>
        <v>0.22276193788701865</v>
      </c>
      <c r="C96" s="16">
        <f t="shared" si="9"/>
        <v>0.048661236099403184</v>
      </c>
      <c r="D96" s="14">
        <f t="shared" si="10"/>
        <v>-0.030012936340007037</v>
      </c>
      <c r="E96"/>
      <c r="F96"/>
      <c r="G96"/>
      <c r="H96"/>
      <c r="I96"/>
    </row>
    <row r="97" spans="1:9" ht="12.75">
      <c r="A97" s="15">
        <v>630</v>
      </c>
      <c r="B97" s="13">
        <f t="shared" si="8"/>
        <v>0.22198717265357526</v>
      </c>
      <c r="C97" s="16">
        <f t="shared" si="9"/>
        <v>0.0481830183018112</v>
      </c>
      <c r="D97" s="14">
        <f t="shared" si="10"/>
        <v>-0.029763081588204367</v>
      </c>
      <c r="E97"/>
      <c r="F97"/>
      <c r="G97"/>
      <c r="H97"/>
      <c r="I97"/>
    </row>
    <row r="98" spans="1:9" ht="12.75">
      <c r="A98" s="15">
        <v>640</v>
      </c>
      <c r="B98" s="13">
        <f t="shared" si="8"/>
        <v>0.2212320499116755</v>
      </c>
      <c r="C98" s="16">
        <f t="shared" si="9"/>
        <v>0.04771623227114812</v>
      </c>
      <c r="D98" s="14">
        <f t="shared" si="10"/>
        <v>-0.029517596512505684</v>
      </c>
      <c r="E98"/>
      <c r="F98"/>
      <c r="G98"/>
      <c r="H98"/>
      <c r="I98"/>
    </row>
    <row r="99" spans="1:9" ht="12.75">
      <c r="A99" s="15">
        <v>650</v>
      </c>
      <c r="B99" s="13">
        <f t="shared" si="8"/>
        <v>0.22049578659457164</v>
      </c>
      <c r="C99" s="16">
        <f t="shared" si="9"/>
        <v>0.04726045637301647</v>
      </c>
      <c r="D99" s="14">
        <f t="shared" si="10"/>
        <v>-0.029276401688968716</v>
      </c>
      <c r="E99"/>
      <c r="F99"/>
      <c r="G99"/>
      <c r="H99"/>
      <c r="I99"/>
    </row>
    <row r="100" spans="1:9" ht="12.75">
      <c r="A100" s="15">
        <v>660</v>
      </c>
      <c r="B100" s="13">
        <f t="shared" si="8"/>
        <v>0.21977764178371167</v>
      </c>
      <c r="C100" s="16">
        <f t="shared" si="9"/>
        <v>0.0468152895114588</v>
      </c>
      <c r="D100" s="14">
        <f t="shared" si="10"/>
        <v>-0.029039416120099113</v>
      </c>
      <c r="E100"/>
      <c r="F100"/>
      <c r="G100"/>
      <c r="H100"/>
      <c r="I100"/>
    </row>
    <row r="101" spans="1:9" ht="12.75">
      <c r="A101" s="15">
        <v>670</v>
      </c>
      <c r="B101" s="13">
        <f t="shared" si="8"/>
        <v>0.2190769138736121</v>
      </c>
      <c r="C101" s="16">
        <f t="shared" si="9"/>
        <v>0.04638034991292685</v>
      </c>
      <c r="D101" s="14">
        <f t="shared" si="10"/>
        <v>-0.02880655777761603</v>
      </c>
      <c r="E101"/>
      <c r="F101"/>
      <c r="G101"/>
      <c r="H101"/>
      <c r="I101"/>
    </row>
    <row r="102" spans="1:9" ht="12.75">
      <c r="A102" s="15">
        <v>680</v>
      </c>
      <c r="B102" s="13">
        <f t="shared" si="8"/>
        <v>0.21839293796416287</v>
      </c>
      <c r="C102" s="16">
        <f t="shared" si="9"/>
        <v>0.04595527399291321</v>
      </c>
      <c r="D102" s="14">
        <f t="shared" si="10"/>
        <v>-0.028577744063551555</v>
      </c>
      <c r="E102"/>
      <c r="F102"/>
      <c r="G102"/>
      <c r="H102"/>
      <c r="I102"/>
    </row>
    <row r="103" spans="1:9" ht="12.75">
      <c r="A103" s="15">
        <v>690</v>
      </c>
      <c r="B103" s="13">
        <f t="shared" si="8"/>
        <v>0.21772508345927932</v>
      </c>
      <c r="C103" s="16">
        <f t="shared" si="9"/>
        <v>0.045539715299113125</v>
      </c>
      <c r="D103" s="14">
        <f t="shared" si="10"/>
        <v>-0.02835289220104874</v>
      </c>
      <c r="E103"/>
      <c r="F103"/>
      <c r="G103"/>
      <c r="H103"/>
      <c r="I103"/>
    </row>
    <row r="104" spans="1:9" ht="12.75">
      <c r="A104" s="15">
        <v>700</v>
      </c>
      <c r="B104" s="13">
        <f t="shared" si="8"/>
        <v>0.2170727518530241</v>
      </c>
      <c r="C104" s="16">
        <f t="shared" si="9"/>
        <v>0.045133343525447414</v>
      </c>
      <c r="D104" s="14">
        <f t="shared" si="10"/>
        <v>-0.028131919564601485</v>
      </c>
      <c r="E104"/>
      <c r="F104"/>
      <c r="G104"/>
      <c r="H104"/>
      <c r="I104"/>
    </row>
    <row r="105" spans="1:9" ht="12.75">
      <c r="A105" s="15">
        <v>710</v>
      </c>
      <c r="B105" s="13">
        <f t="shared" si="8"/>
        <v>0.2164353746862744</v>
      </c>
      <c r="C105" s="16">
        <f t="shared" si="9"/>
        <v>0.04473584359171387</v>
      </c>
      <c r="D105" s="14">
        <f t="shared" si="10"/>
        <v>-0.027914743958117223</v>
      </c>
      <c r="E105"/>
      <c r="F105"/>
      <c r="G105"/>
      <c r="H105"/>
      <c r="I105"/>
    </row>
    <row r="106" spans="1:9" ht="12.75">
      <c r="A106" s="15">
        <v>720</v>
      </c>
      <c r="B106" s="13">
        <f t="shared" si="8"/>
        <v>0.21581241165873874</v>
      </c>
      <c r="C106" s="16">
        <f t="shared" si="9"/>
        <v>0.04434691478403715</v>
      </c>
      <c r="D106" s="14">
        <f t="shared" si="10"/>
        <v>-0.02770128384800835</v>
      </c>
      <c r="E106"/>
      <c r="F106"/>
      <c r="G106"/>
      <c r="H106"/>
      <c r="I106"/>
    </row>
    <row r="107" spans="1:9" ht="12.75">
      <c r="A107" s="15">
        <v>730</v>
      </c>
      <c r="B107" s="13">
        <f t="shared" si="8"/>
        <v>0.21520334888265588</v>
      </c>
      <c r="C107" s="16">
        <f t="shared" si="9"/>
        <v>0.04396626995166235</v>
      </c>
      <c r="D107" s="14">
        <f t="shared" si="10"/>
        <v>-0.027491458557519177</v>
      </c>
      <c r="E107"/>
      <c r="F107"/>
      <c r="G107"/>
      <c r="H107"/>
      <c r="I107"/>
    </row>
    <row r="108" spans="1:9" ht="12.75">
      <c r="A108" s="15">
        <v>740</v>
      </c>
      <c r="B108" s="13">
        <f t="shared" si="8"/>
        <v>0.2146076972658715</v>
      </c>
      <c r="C108" s="16">
        <f t="shared" si="9"/>
        <v>0.04359363475598159</v>
      </c>
      <c r="D108" s="14">
        <f t="shared" si="10"/>
        <v>-0.02728518842763695</v>
      </c>
      <c r="E108"/>
      <c r="F108"/>
      <c r="G108"/>
      <c r="H108"/>
      <c r="I108"/>
    </row>
    <row r="109" spans="1:9" ht="12.75">
      <c r="A109" s="15">
        <v>750</v>
      </c>
      <c r="B109" s="13">
        <f t="shared" si="8"/>
        <v>0.2140249910131961</v>
      </c>
      <c r="C109" s="16">
        <f t="shared" si="9"/>
        <v>0.04322874696800355</v>
      </c>
      <c r="D109" s="14">
        <f t="shared" si="10"/>
        <v>-0.027082394949208954</v>
      </c>
      <c r="E109"/>
      <c r="F109"/>
      <c r="G109"/>
      <c r="H109"/>
      <c r="I109"/>
    </row>
    <row r="110" spans="1:9" ht="12.75">
      <c r="A110" s="15">
        <v>760</v>
      </c>
      <c r="B110" s="13">
        <f t="shared" si="8"/>
        <v>0.21345478623602468</v>
      </c>
      <c r="C110" s="16">
        <f t="shared" si="9"/>
        <v>0.04287135581077084</v>
      </c>
      <c r="D110" s="14">
        <f t="shared" si="10"/>
        <v>-0.02688300087025336</v>
      </c>
      <c r="E110"/>
      <c r="F110"/>
      <c r="G110"/>
      <c r="H110"/>
      <c r="I110"/>
    </row>
    <row r="111" spans="1:9" ht="12.75">
      <c r="A111" s="15">
        <v>770</v>
      </c>
      <c r="B111" s="13">
        <f t="shared" si="8"/>
        <v>0.21289665966116006</v>
      </c>
      <c r="C111" s="16">
        <f t="shared" si="9"/>
        <v>0.042521221343500046</v>
      </c>
      <c r="D111" s="14">
        <f t="shared" si="10"/>
        <v>-0.02668693028191071</v>
      </c>
      <c r="E111"/>
      <c r="F111"/>
      <c r="G111"/>
      <c r="H111"/>
      <c r="I111"/>
    </row>
    <row r="112" spans="1:9" ht="12.75">
      <c r="A112" s="15">
        <v>780</v>
      </c>
      <c r="B112" s="13">
        <f t="shared" si="8"/>
        <v>0.21235020743064031</v>
      </c>
      <c r="C112" s="16">
        <f t="shared" si="9"/>
        <v>0.04217811388447038</v>
      </c>
      <c r="D112" s="14">
        <f t="shared" si="10"/>
        <v>-0.026494108686021388</v>
      </c>
      <c r="E112"/>
      <c r="F112"/>
      <c r="G112"/>
      <c r="H112"/>
      <c r="I112"/>
    </row>
    <row r="113" spans="1:9" ht="12.75">
      <c r="A113" s="15">
        <v>790</v>
      </c>
      <c r="B113" s="13">
        <f t="shared" si="8"/>
        <v>0.21181504398513676</v>
      </c>
      <c r="C113" s="16">
        <f t="shared" si="9"/>
        <v>0.04184181346991597</v>
      </c>
      <c r="D113" s="14">
        <f t="shared" si="10"/>
        <v>-0.02630446304691105</v>
      </c>
      <c r="E113"/>
      <c r="F113"/>
      <c r="G113"/>
      <c r="H113"/>
      <c r="I113"/>
    </row>
    <row r="114" spans="1:9" ht="12.75">
      <c r="A114" s="15">
        <v>800</v>
      </c>
      <c r="B114" s="13">
        <f t="shared" si="8"/>
        <v>0.211290801024179</v>
      </c>
      <c r="C114" s="16">
        <f t="shared" si="9"/>
        <v>0.04151210934638857</v>
      </c>
      <c r="D114" s="14">
        <f t="shared" si="10"/>
        <v>-0.026117921829621558</v>
      </c>
      <c r="E114"/>
      <c r="F114"/>
      <c r="G114"/>
      <c r="H114"/>
      <c r="I114"/>
    </row>
    <row r="115" spans="1:9" ht="12.75">
      <c r="A115" s="15">
        <v>810</v>
      </c>
      <c r="B115" s="13">
        <f t="shared" si="8"/>
        <v>0.21077712653707859</v>
      </c>
      <c r="C115" s="16">
        <f t="shared" si="9"/>
        <v>0.04118879949425219</v>
      </c>
      <c r="D115" s="14">
        <f t="shared" si="10"/>
        <v>-0.025934415026528056</v>
      </c>
      <c r="E115"/>
      <c r="F115"/>
      <c r="G115"/>
      <c r="H115"/>
      <c r="I115"/>
    </row>
    <row r="116" spans="1:9" ht="12.75">
      <c r="A116" s="15">
        <v>820</v>
      </c>
      <c r="B116" s="13">
        <f t="shared" si="8"/>
        <v>0.2102736838989775</v>
      </c>
      <c r="C116" s="16">
        <f t="shared" si="9"/>
        <v>0.04087169018014926</v>
      </c>
      <c r="D116" s="14">
        <f t="shared" si="10"/>
        <v>-0.02575387417401726</v>
      </c>
      <c r="E116"/>
      <c r="F116"/>
      <c r="G116"/>
      <c r="H116"/>
      <c r="I116"/>
    </row>
    <row r="117" spans="1:9" ht="12.75">
      <c r="A117" s="15">
        <v>830</v>
      </c>
      <c r="B117" s="13">
        <f t="shared" si="8"/>
        <v>0.20978015102694542</v>
      </c>
      <c r="C117" s="16">
        <f t="shared" si="9"/>
        <v>0.04056059553644242</v>
      </c>
      <c r="D117" s="14">
        <f t="shared" si="10"/>
        <v>-0.025576232360693722</v>
      </c>
      <c r="E117"/>
      <c r="F117"/>
      <c r="G117"/>
      <c r="H117"/>
      <c r="I117"/>
    </row>
    <row r="118" spans="1:4" ht="12.75">
      <c r="A118" s="15">
        <v>840</v>
      </c>
      <c r="B118" s="13">
        <f t="shared" si="8"/>
        <v>0.2092962195914994</v>
      </c>
      <c r="C118" s="16">
        <f t="shared" si="9"/>
        <v>0.04025533716578719</v>
      </c>
      <c r="D118" s="14">
        <f t="shared" si="10"/>
        <v>-0.02540142422837291</v>
      </c>
    </row>
    <row r="119" spans="1:4" ht="12.75">
      <c r="A119" s="15">
        <v>850</v>
      </c>
      <c r="B119" s="13">
        <f t="shared" si="8"/>
        <v>0.208821594279322</v>
      </c>
      <c r="C119" s="16">
        <f t="shared" si="9"/>
        <v>0.03995574376913004</v>
      </c>
      <c r="D119" s="14">
        <f t="shared" si="10"/>
        <v>-0.02522938596695935</v>
      </c>
    </row>
    <row r="120" spans="1:4" ht="12.75">
      <c r="A120" s="15">
        <v>860</v>
      </c>
      <c r="B120" s="13">
        <f aca="true" t="shared" si="11" ref="B120:B151">$G$3+($G$4-$G$3)*(1+($G$5*A120)^$G$6)^(-$G$7)</f>
        <v>0.20835599210332095</v>
      </c>
      <c r="C120" s="16">
        <f aca="true" t="shared" si="12" ref="C120:C151">$G$7*$G$6*($G$4-$G$3)*($G$5*A120)^$G$6*(1+($G$5*A120)^$G$6)^(-$G$7-1)</f>
        <v>0.0396616507955534</v>
      </c>
      <c r="D120" s="14">
        <f aca="true" t="shared" si="13" ref="D120:D151">$G$7*$G$6*($G$4-$G$3)*($G$5)^$G$6*($G$6*A120^($G$6-1)*(1+($G$5*A120)^$G$6)^(-$G$7-1)+A120^$G$6*(-$G$7-1)*$G$5^($G$6)*$G$6*A120^($G$6-1)*(1+($G$5*A120)^$G$6)^(-$G$7-2))*A120</f>
        <v>-0.025060055304163366</v>
      </c>
    </row>
    <row r="121" spans="1:4" ht="12.75">
      <c r="A121" s="15">
        <v>870</v>
      </c>
      <c r="B121" s="13">
        <f t="shared" si="11"/>
        <v>0.20789914175650148</v>
      </c>
      <c r="C121" s="16">
        <f t="shared" si="12"/>
        <v>0.03937290011250641</v>
      </c>
      <c r="D121" s="14">
        <f t="shared" si="13"/>
        <v>-0.024893371490882645</v>
      </c>
    </row>
    <row r="122" spans="1:4" ht="12.75">
      <c r="A122" s="15">
        <v>880</v>
      </c>
      <c r="B122" s="13">
        <f t="shared" si="11"/>
        <v>0.2074507830064226</v>
      </c>
      <c r="C122" s="16">
        <f t="shared" si="12"/>
        <v>0.039089339695069995</v>
      </c>
      <c r="D122" s="14">
        <f t="shared" si="13"/>
        <v>-0.024729275282960275</v>
      </c>
    </row>
    <row r="123" spans="1:4" ht="12.75">
      <c r="A123" s="15">
        <v>890</v>
      </c>
      <c r="B123" s="13">
        <f t="shared" si="11"/>
        <v>0.20701066612727637</v>
      </c>
      <c r="C123" s="16">
        <f t="shared" si="12"/>
        <v>0.038810823333001544</v>
      </c>
      <c r="D123" s="14">
        <f t="shared" si="13"/>
        <v>-0.02456770891994803</v>
      </c>
    </row>
    <row r="124" spans="1:4" ht="12.75">
      <c r="A124" s="15">
        <v>900</v>
      </c>
      <c r="B124" s="13">
        <f t="shared" si="11"/>
        <v>0.2065785513668767</v>
      </c>
      <c r="C124" s="16">
        <f t="shared" si="12"/>
        <v>0.03853721035439906</v>
      </c>
      <c r="D124" s="14">
        <f t="shared" si="13"/>
        <v>-0.02440861610140602</v>
      </c>
    </row>
    <row r="125" spans="1:4" ht="12.75">
      <c r="A125" s="15">
        <v>910</v>
      </c>
      <c r="B125" s="13">
        <f t="shared" si="11"/>
        <v>0.20615420844606525</v>
      </c>
      <c r="C125" s="16">
        <f t="shared" si="12"/>
        <v>0.038268365364906166</v>
      </c>
      <c r="D125" s="14">
        <f t="shared" si="13"/>
        <v>-0.02425194196120731</v>
      </c>
    </row>
    <row r="126" spans="1:4" ht="12.75">
      <c r="A126" s="15">
        <v>920</v>
      </c>
      <c r="B126" s="13">
        <f t="shared" si="11"/>
        <v>0.20573741608824378</v>
      </c>
      <c r="C126" s="16">
        <f t="shared" si="12"/>
        <v>0.038004158001459384</v>
      </c>
      <c r="D126" s="14">
        <f t="shared" si="13"/>
        <v>-0.02409763304025156</v>
      </c>
    </row>
    <row r="127" spans="1:4" ht="12.75">
      <c r="A127" s="15">
        <v>930</v>
      </c>
      <c r="B127" s="13">
        <f t="shared" si="11"/>
        <v>0.2053279615769269</v>
      </c>
      <c r="C127" s="16">
        <f t="shared" si="12"/>
        <v>0.03774446269964885</v>
      </c>
      <c r="D127" s="14">
        <f t="shared" si="13"/>
        <v>-0.023945637257932906</v>
      </c>
    </row>
    <row r="128" spans="1:4" ht="12.75">
      <c r="A128" s="15">
        <v>940</v>
      </c>
      <c r="B128" s="13">
        <f t="shared" si="11"/>
        <v>0.20492564033937616</v>
      </c>
      <c r="C128" s="16">
        <f t="shared" si="12"/>
        <v>0.037489158473831</v>
      </c>
      <c r="D128" s="14">
        <f t="shared" si="13"/>
        <v>-0.02379590388266788</v>
      </c>
    </row>
    <row r="129" spans="1:4" ht="12.75">
      <c r="A129" s="15">
        <v>950</v>
      </c>
      <c r="B129" s="13">
        <f t="shared" si="11"/>
        <v>0.20453025555452808</v>
      </c>
      <c r="C129" s="16">
        <f t="shared" si="12"/>
        <v>0.03723812870919194</v>
      </c>
      <c r="D129" s="14">
        <f t="shared" si="13"/>
        <v>-0.02364838350173416</v>
      </c>
    </row>
    <row r="130" spans="1:4" ht="12.75">
      <c r="A130" s="15">
        <v>960</v>
      </c>
      <c r="B130" s="13">
        <f t="shared" si="11"/>
        <v>0.20414161778356948</v>
      </c>
      <c r="C130" s="16">
        <f t="shared" si="12"/>
        <v>0.03699126096501639</v>
      </c>
      <c r="D130" s="14">
        <f t="shared" si="13"/>
        <v>-0.02350302799064976</v>
      </c>
    </row>
    <row r="131" spans="1:4" ht="12.75">
      <c r="A131" s="15">
        <v>970</v>
      </c>
      <c r="B131" s="13">
        <f t="shared" si="11"/>
        <v>0.20375954462163848</v>
      </c>
      <c r="C131" s="16">
        <f t="shared" si="12"/>
        <v>0.03674844678846966</v>
      </c>
      <c r="D131" s="14">
        <f t="shared" si="13"/>
        <v>-0.023359790482282976</v>
      </c>
    </row>
    <row r="132" spans="1:4" ht="12.75">
      <c r="A132" s="15">
        <v>980</v>
      </c>
      <c r="B132" s="13">
        <f t="shared" si="11"/>
        <v>0.20338386036924688</v>
      </c>
      <c r="C132" s="16">
        <f t="shared" si="12"/>
        <v>0.03650958153824705</v>
      </c>
      <c r="D132" s="14">
        <f t="shared" si="13"/>
        <v>-0.023218625335850146</v>
      </c>
    </row>
    <row r="133" spans="1:4" ht="12.75">
      <c r="A133" s="15">
        <v>990</v>
      </c>
      <c r="B133" s="13">
        <f t="shared" si="11"/>
        <v>0.203014395722126</v>
      </c>
      <c r="C133" s="16">
        <f t="shared" si="12"/>
        <v>0.036274564217490375</v>
      </c>
      <c r="D133" s="14">
        <f t="shared" si="13"/>
        <v>-0.023079488105948807</v>
      </c>
    </row>
    <row r="134" spans="1:4" ht="12.75">
      <c r="A134" s="15">
        <v>1000</v>
      </c>
      <c r="B134" s="13">
        <f t="shared" si="11"/>
        <v>0.2026509874782935</v>
      </c>
      <c r="C134" s="16">
        <f t="shared" si="12"/>
        <v>0.03604329731541164</v>
      </c>
      <c r="D134" s="14">
        <f t="shared" si="13"/>
        <v>-0.022942335511738552</v>
      </c>
    </row>
    <row r="135" spans="1:4" ht="12.75">
      <c r="A135" s="15">
        <v>1100</v>
      </c>
      <c r="B135" s="13">
        <f t="shared" si="11"/>
        <v>0.19931795391736806</v>
      </c>
      <c r="C135" s="16">
        <f t="shared" si="12"/>
        <v>0.03391766245222751</v>
      </c>
      <c r="D135" s="14">
        <f t="shared" si="13"/>
        <v>-0.021671215419852813</v>
      </c>
    </row>
    <row r="136" spans="1:4" ht="12.75">
      <c r="A136" s="15">
        <v>1200</v>
      </c>
      <c r="B136" s="13">
        <f t="shared" si="11"/>
        <v>0.19644734895997518</v>
      </c>
      <c r="C136" s="16">
        <f t="shared" si="12"/>
        <v>0.03208076456023042</v>
      </c>
      <c r="D136" s="14">
        <f t="shared" si="13"/>
        <v>-0.02055847953728147</v>
      </c>
    </row>
    <row r="137" spans="1:4" ht="12.75">
      <c r="A137" s="15">
        <v>1300</v>
      </c>
      <c r="B137" s="13">
        <f t="shared" si="11"/>
        <v>0.19394431523826408</v>
      </c>
      <c r="C137" s="16">
        <f t="shared" si="12"/>
        <v>0.03047480043224797</v>
      </c>
      <c r="D137" s="14">
        <f t="shared" si="13"/>
        <v>-0.019575757186719618</v>
      </c>
    </row>
    <row r="138" spans="1:4" ht="12.75">
      <c r="A138" s="15">
        <v>1400</v>
      </c>
      <c r="B138" s="13">
        <f t="shared" si="11"/>
        <v>0.19173883608609438</v>
      </c>
      <c r="C138" s="16">
        <f t="shared" si="12"/>
        <v>0.029056703467618142</v>
      </c>
      <c r="D138" s="14">
        <f t="shared" si="13"/>
        <v>-0.018700957934196804</v>
      </c>
    </row>
    <row r="139" spans="1:4" ht="12.75">
      <c r="A139" s="15">
        <v>1500</v>
      </c>
      <c r="B139" s="13">
        <f t="shared" si="11"/>
        <v>0.1897780111799242</v>
      </c>
      <c r="C139" s="16">
        <f t="shared" si="12"/>
        <v>0.027793691536457353</v>
      </c>
      <c r="D139" s="14">
        <f t="shared" si="13"/>
        <v>-0.017916689771389622</v>
      </c>
    </row>
    <row r="140" spans="1:4" ht="12.75">
      <c r="A140" s="15">
        <v>1600</v>
      </c>
      <c r="B140" s="13">
        <f t="shared" si="11"/>
        <v>0.18802106536246413</v>
      </c>
      <c r="C140" s="16">
        <f t="shared" si="12"/>
        <v>0.026660342708711142</v>
      </c>
      <c r="D140" s="14">
        <f t="shared" si="13"/>
        <v>-0.01720910283356445</v>
      </c>
    </row>
    <row r="141" spans="1:4" ht="12.75">
      <c r="A141" s="15">
        <v>1700</v>
      </c>
      <c r="B141" s="13">
        <f t="shared" si="11"/>
        <v>0.18643602023332378</v>
      </c>
      <c r="C141" s="16">
        <f t="shared" si="12"/>
        <v>0.025636619431477364</v>
      </c>
      <c r="D141" s="14">
        <f t="shared" si="13"/>
        <v>-0.016567045145253718</v>
      </c>
    </row>
    <row r="142" spans="1:4" ht="12.75">
      <c r="A142" s="15">
        <v>1800</v>
      </c>
      <c r="B142" s="13">
        <f t="shared" si="11"/>
        <v>0.18499741324033273</v>
      </c>
      <c r="C142" s="16">
        <f t="shared" si="12"/>
        <v>0.024706499953764897</v>
      </c>
      <c r="D142" s="14">
        <f t="shared" si="13"/>
        <v>-0.01598144245324399</v>
      </c>
    </row>
    <row r="143" spans="1:4" ht="12.75">
      <c r="A143" s="15">
        <v>1900</v>
      </c>
      <c r="B143" s="13">
        <f t="shared" si="11"/>
        <v>0.18368469695813083</v>
      </c>
      <c r="C143" s="16">
        <f t="shared" si="12"/>
        <v>0.023857009311409758</v>
      </c>
      <c r="D143" s="14">
        <f t="shared" si="13"/>
        <v>-0.015444838461122929</v>
      </c>
    </row>
    <row r="144" spans="1:4" ht="12.75">
      <c r="A144" s="15">
        <v>2000</v>
      </c>
      <c r="B144" s="13">
        <f t="shared" si="11"/>
        <v>0.18248109191404754</v>
      </c>
      <c r="C144" s="16">
        <f t="shared" si="12"/>
        <v>0.023077519676806928</v>
      </c>
      <c r="D144" s="14">
        <f t="shared" si="13"/>
        <v>-0.014951050395416613</v>
      </c>
    </row>
    <row r="145" spans="1:4" ht="12.75">
      <c r="A145" s="15">
        <v>2100</v>
      </c>
      <c r="B145" s="13">
        <f t="shared" si="11"/>
        <v>0.1813727490083664</v>
      </c>
      <c r="C145" s="16">
        <f t="shared" si="12"/>
        <v>0.022359236282749377</v>
      </c>
      <c r="D145" s="14">
        <f t="shared" si="13"/>
        <v>-0.01449490817184139</v>
      </c>
    </row>
    <row r="146" spans="1:4" ht="12.75">
      <c r="A146" s="15">
        <v>2200</v>
      </c>
      <c r="B146" s="13">
        <f t="shared" si="11"/>
        <v>0.18034812771900627</v>
      </c>
      <c r="C146" s="16">
        <f t="shared" si="12"/>
        <v>0.021694813708305474</v>
      </c>
      <c r="D146" s="14">
        <f t="shared" si="13"/>
        <v>-0.014072054752932706</v>
      </c>
    </row>
    <row r="147" spans="1:4" ht="12.75">
      <c r="A147" s="15">
        <v>2300</v>
      </c>
      <c r="B147" s="13">
        <f t="shared" si="11"/>
        <v>0.17939752754189806</v>
      </c>
      <c r="C147" s="16">
        <f t="shared" si="12"/>
        <v>0.02107806536493968</v>
      </c>
      <c r="D147" s="14">
        <f t="shared" si="13"/>
        <v>-0.013678791760317978</v>
      </c>
    </row>
    <row r="148" spans="1:4" ht="12.75">
      <c r="A148" s="15">
        <v>2400</v>
      </c>
      <c r="B148" s="13">
        <f t="shared" si="11"/>
        <v>0.1785127300962818</v>
      </c>
      <c r="C148" s="16">
        <f t="shared" si="12"/>
        <v>0.02050374068475035</v>
      </c>
      <c r="D148" s="14">
        <f t="shared" si="13"/>
        <v>-0.013311958905754364</v>
      </c>
    </row>
    <row r="149" spans="1:4" ht="12.75">
      <c r="A149" s="15">
        <v>2500</v>
      </c>
      <c r="B149" s="13">
        <f t="shared" si="11"/>
        <v>0.1776867223787051</v>
      </c>
      <c r="C149" s="16">
        <f t="shared" si="12"/>
        <v>0.019967352207203217</v>
      </c>
      <c r="D149" s="14">
        <f t="shared" si="13"/>
        <v>-0.012968838953983852</v>
      </c>
    </row>
    <row r="150" spans="1:4" ht="12.75">
      <c r="A150" s="15">
        <v>2600</v>
      </c>
      <c r="B150" s="13">
        <f t="shared" si="11"/>
        <v>0.1769134803534307</v>
      </c>
      <c r="C150" s="16">
        <f t="shared" si="12"/>
        <v>0.019465039933477354</v>
      </c>
      <c r="D150" s="14">
        <f t="shared" si="13"/>
        <v>-0.012647082151632873</v>
      </c>
    </row>
    <row r="151" spans="1:4" ht="12.75">
      <c r="A151" s="15">
        <v>2700</v>
      </c>
      <c r="B151" s="13">
        <f t="shared" si="11"/>
        <v>0.1761877979773197</v>
      </c>
      <c r="C151" s="16">
        <f t="shared" si="12"/>
        <v>0.01899346385552352</v>
      </c>
      <c r="D151" s="14">
        <f t="shared" si="13"/>
        <v>-0.01234464563766519</v>
      </c>
    </row>
    <row r="152" spans="1:4" ht="12.75">
      <c r="A152" s="15">
        <v>2800</v>
      </c>
      <c r="B152" s="13">
        <f aca="true" t="shared" si="14" ref="B152:B183">$G$3+($G$4-$G$3)*(1+($G$5*A152)^$G$6)^(-$G$7)</f>
        <v>0.17550515083824794</v>
      </c>
      <c r="C152" s="16">
        <f aca="true" t="shared" si="15" ref="C152:C184">$G$7*$G$6*($G$4-$G$3)*($G$5*A152)^$G$6*(1+($G$5*A152)^$G$6)^(-$G$7-1)</f>
        <v>0.01854971802542687</v>
      </c>
      <c r="D152" s="14">
        <f aca="true" t="shared" si="16" ref="D152:D184">$G$7*$G$6*($G$4-$G$3)*($G$5)^$G$6*($G$6*A152^($G$6-1)*(1+($G$5*A152)^$G$6)^(-$G$7-1)+A152^$G$6*(-$G$7-1)*$G$5^($G$6)*$G$6*A152^($G$6-1)*(1+($G$5*A152)^$G$6)^(-$G$7-2))*A152</f>
        <v>-0.0120597444875224</v>
      </c>
    </row>
    <row r="153" spans="1:4" ht="12.75">
      <c r="A153" s="15">
        <v>2900</v>
      </c>
      <c r="B153" s="13">
        <f t="shared" si="14"/>
        <v>0.17486158644743383</v>
      </c>
      <c r="C153" s="16">
        <f t="shared" si="15"/>
        <v>0.018131261264138526</v>
      </c>
      <c r="D153" s="14">
        <f t="shared" si="16"/>
        <v>-0.011790811868058564</v>
      </c>
    </row>
    <row r="154" spans="1:4" ht="12.75">
      <c r="A154" s="15">
        <v>3000</v>
      </c>
      <c r="B154" s="13">
        <f t="shared" si="14"/>
        <v>0.17425363526068194</v>
      </c>
      <c r="C154" s="16">
        <f t="shared" si="15"/>
        <v>0.017735860847477494</v>
      </c>
      <c r="D154" s="14">
        <f t="shared" si="16"/>
        <v>-0.011536466384897146</v>
      </c>
    </row>
    <row r="155" spans="1:4" ht="12.75">
      <c r="A155" s="15">
        <v>3100</v>
      </c>
      <c r="B155" s="13">
        <f t="shared" si="14"/>
        <v>0.17367823796926368</v>
      </c>
      <c r="C155" s="16">
        <f t="shared" si="15"/>
        <v>0.017361546403768274</v>
      </c>
      <c r="D155" s="14">
        <f t="shared" si="16"/>
        <v>-0.011295485150936166</v>
      </c>
    </row>
    <row r="156" spans="1:4" ht="12.75">
      <c r="A156" s="15">
        <v>3200</v>
      </c>
      <c r="B156" s="13">
        <f t="shared" si="14"/>
        <v>0.17313268566983253</v>
      </c>
      <c r="C156" s="16">
        <f t="shared" si="15"/>
        <v>0.017006571913752284</v>
      </c>
      <c r="D156" s="14">
        <f t="shared" si="16"/>
        <v>-0.011066781438388174</v>
      </c>
    </row>
    <row r="157" spans="1:4" ht="12.75">
      <c r="A157" s="15">
        <v>3300</v>
      </c>
      <c r="B157" s="13">
        <f t="shared" si="14"/>
        <v>0.17261457031072341</v>
      </c>
      <c r="C157" s="16">
        <f t="shared" si="15"/>
        <v>0.016669384189063725</v>
      </c>
      <c r="D157" s="14">
        <f t="shared" si="16"/>
        <v>-0.010849386027881432</v>
      </c>
    </row>
    <row r="158" spans="1:4" ht="12.75">
      <c r="A158" s="15">
        <v>3400</v>
      </c>
      <c r="B158" s="13">
        <f t="shared" si="14"/>
        <v>0.17212174339903613</v>
      </c>
      <c r="C158" s="16">
        <f t="shared" si="15"/>
        <v>0.016348596568588267</v>
      </c>
      <c r="D158" s="14">
        <f t="shared" si="16"/>
        <v>-0.01064243155874479</v>
      </c>
    </row>
    <row r="159" spans="1:4" ht="12.75">
      <c r="A159" s="15">
        <v>3500</v>
      </c>
      <c r="B159" s="13">
        <f t="shared" si="14"/>
        <v>0.17165228139455335</v>
      </c>
      <c r="C159" s="16">
        <f t="shared" si="15"/>
        <v>0.016042966845962344</v>
      </c>
      <c r="D159" s="14">
        <f t="shared" si="16"/>
        <v>-0.010445139330383452</v>
      </c>
    </row>
    <row r="160" spans="1:4" ht="12.75">
      <c r="A160" s="15">
        <v>3600</v>
      </c>
      <c r="B160" s="13">
        <f t="shared" si="14"/>
        <v>0.17120445655183816</v>
      </c>
      <c r="C160" s="16">
        <f t="shared" si="15"/>
        <v>0.015751378650015628</v>
      </c>
      <c r="D160" s="14">
        <f t="shared" si="16"/>
        <v>-0.01025680811700155</v>
      </c>
    </row>
    <row r="161" spans="1:4" ht="12.75">
      <c r="A161" s="15">
        <v>3700</v>
      </c>
      <c r="B161" s="13">
        <f t="shared" si="14"/>
        <v>0.17077671222859447</v>
      </c>
      <c r="C161" s="16">
        <f t="shared" si="15"/>
        <v>0.015472825660046733</v>
      </c>
      <c r="D161" s="14">
        <f t="shared" si="16"/>
        <v>-0.01007680464512546</v>
      </c>
    </row>
    <row r="162" spans="1:4" ht="12.75">
      <c r="A162" s="15">
        <v>3800</v>
      </c>
      <c r="B162" s="13">
        <f t="shared" si="14"/>
        <v>0.17036764187653755</v>
      </c>
      <c r="C162" s="16">
        <f t="shared" si="15"/>
        <v>0.015206398161674989</v>
      </c>
      <c r="D162" s="14">
        <f t="shared" si="16"/>
        <v>-0.009904555451525125</v>
      </c>
    </row>
    <row r="163" spans="1:4" ht="12.75">
      <c r="A163" s="15">
        <v>3900</v>
      </c>
      <c r="B163" s="13">
        <f t="shared" si="14"/>
        <v>0.169975971085139</v>
      </c>
      <c r="C163" s="16">
        <f t="shared" si="15"/>
        <v>0.014951271545538491</v>
      </c>
      <c r="D163" s="14">
        <f t="shared" si="16"/>
        <v>-0.009739539892727703</v>
      </c>
    </row>
    <row r="164" spans="1:4" ht="12.75">
      <c r="A164" s="15">
        <v>4000</v>
      </c>
      <c r="B164" s="13">
        <f t="shared" si="14"/>
        <v>0.16960054216932402</v>
      </c>
      <c r="C164" s="16">
        <f t="shared" si="15"/>
        <v>0.014706696426865897</v>
      </c>
      <c r="D164" s="14">
        <f t="shared" si="16"/>
        <v>-0.00958128411973016</v>
      </c>
    </row>
    <row r="165" spans="1:4" ht="12.75">
      <c r="A165" s="15">
        <v>4100</v>
      </c>
      <c r="B165" s="13">
        <f t="shared" si="14"/>
        <v>0.16924030088738906</v>
      </c>
      <c r="C165" s="16">
        <f t="shared" si="15"/>
        <v>0.014471990123797311</v>
      </c>
      <c r="D165" s="14">
        <f t="shared" si="16"/>
        <v>-0.00942935586528948</v>
      </c>
    </row>
    <row r="166" spans="1:4" ht="12.75">
      <c r="A166" s="15">
        <v>4200</v>
      </c>
      <c r="B166" s="13">
        <f t="shared" si="14"/>
        <v>0.1688942849509512</v>
      </c>
      <c r="C166" s="16">
        <f t="shared" si="15"/>
        <v>0.014246529279904715</v>
      </c>
      <c r="D166" s="14">
        <f t="shared" si="16"/>
        <v>-0.009283359918197022</v>
      </c>
    </row>
    <row r="167" spans="1:4" ht="12.75">
      <c r="A167" s="15">
        <v>4300</v>
      </c>
      <c r="B167" s="13">
        <f t="shared" si="14"/>
        <v>0.16856161404905073</v>
      </c>
      <c r="C167" s="16">
        <f t="shared" si="15"/>
        <v>0.014029743454407259</v>
      </c>
      <c r="D167" s="14">
        <f t="shared" si="16"/>
        <v>-0.009142934180706259</v>
      </c>
    </row>
    <row r="168" spans="1:4" ht="12.75">
      <c r="A168" s="15">
        <v>4400</v>
      </c>
      <c r="B168" s="13">
        <f t="shared" si="14"/>
        <v>0.16824148115695925</v>
      </c>
      <c r="C168" s="16">
        <f t="shared" si="15"/>
        <v>0.013821109534168843</v>
      </c>
      <c r="D168" s="14">
        <f t="shared" si="16"/>
        <v>-0.009007746222878843</v>
      </c>
    </row>
    <row r="169" spans="1:4" ht="12.75">
      <c r="A169" s="15">
        <v>4500</v>
      </c>
      <c r="B169" s="13">
        <f t="shared" si="14"/>
        <v>0.1679331449393457</v>
      </c>
      <c r="C169" s="16">
        <f t="shared" si="15"/>
        <v>0.013620146846300151</v>
      </c>
      <c r="D169" s="14">
        <f t="shared" si="16"/>
        <v>-0.008877490261934134</v>
      </c>
    </row>
    <row r="170" spans="1:4" ht="12.75">
      <c r="A170" s="15">
        <v>4600</v>
      </c>
      <c r="B170" s="13">
        <f t="shared" si="14"/>
        <v>0.16763592308918196</v>
      </c>
      <c r="C170" s="16">
        <f t="shared" si="15"/>
        <v>0.013426412870284883</v>
      </c>
      <c r="D170" s="14">
        <f t="shared" si="16"/>
        <v>-0.008751884506367245</v>
      </c>
    </row>
    <row r="171" spans="1:4" ht="12.75">
      <c r="A171" s="15">
        <v>4700</v>
      </c>
      <c r="B171" s="13">
        <f t="shared" si="14"/>
        <v>0.16734918646965047</v>
      </c>
      <c r="C171" s="16">
        <f t="shared" si="15"/>
        <v>0.01323949946496131</v>
      </c>
      <c r="D171" s="14">
        <f t="shared" si="16"/>
        <v>-0.008630668814198115</v>
      </c>
    </row>
    <row r="172" spans="1:4" ht="12.75">
      <c r="A172" s="15">
        <v>4800</v>
      </c>
      <c r="B172" s="13">
        <f t="shared" si="14"/>
        <v>0.16707235394751982</v>
      </c>
      <c r="C172" s="16">
        <f t="shared" si="15"/>
        <v>0.013059029539152682</v>
      </c>
      <c r="D172" s="14">
        <f t="shared" si="16"/>
        <v>-0.008513602622616483</v>
      </c>
    </row>
    <row r="173" spans="1:4" ht="12.75">
      <c r="A173" s="15">
        <v>4900</v>
      </c>
      <c r="B173" s="13">
        <f t="shared" si="14"/>
        <v>0.16680488782390834</v>
      </c>
      <c r="C173" s="16">
        <f t="shared" si="15"/>
        <v>0.012884654105832078</v>
      </c>
      <c r="D173" s="14">
        <f t="shared" si="16"/>
        <v>-0.008400463112823164</v>
      </c>
    </row>
    <row r="174" spans="1:4" ht="12.75">
      <c r="A174" s="15">
        <v>5000</v>
      </c>
      <c r="B174" s="13">
        <f t="shared" si="14"/>
        <v>0.1665462897827833</v>
      </c>
      <c r="C174" s="16">
        <f t="shared" si="15"/>
        <v>0.012716049668886523</v>
      </c>
      <c r="D174" s="14">
        <f t="shared" si="16"/>
        <v>-0.00829104357930789</v>
      </c>
    </row>
    <row r="175" spans="1:4" ht="12.75">
      <c r="A175" s="15">
        <v>6000</v>
      </c>
      <c r="B175" s="13">
        <f t="shared" si="14"/>
        <v>0.16436040092868592</v>
      </c>
      <c r="C175" s="16">
        <f t="shared" si="15"/>
        <v>0.011290475795680262</v>
      </c>
      <c r="D175" s="14">
        <f t="shared" si="16"/>
        <v>-0.0073649937352389915</v>
      </c>
    </row>
    <row r="176" spans="1:4" ht="12.75">
      <c r="A176" s="15">
        <v>7000</v>
      </c>
      <c r="B176" s="13">
        <f t="shared" si="14"/>
        <v>0.16270461934354877</v>
      </c>
      <c r="C176" s="16">
        <f t="shared" si="15"/>
        <v>0.010210212036652948</v>
      </c>
      <c r="D176" s="14">
        <f t="shared" si="16"/>
        <v>-0.006662309409822956</v>
      </c>
    </row>
    <row r="177" spans="1:4" ht="12.75">
      <c r="A177" s="15">
        <v>8000</v>
      </c>
      <c r="B177" s="13">
        <f t="shared" si="14"/>
        <v>0.16139894793933224</v>
      </c>
      <c r="C177" s="16">
        <f t="shared" si="15"/>
        <v>0.009358153882052096</v>
      </c>
      <c r="D177" s="14">
        <f t="shared" si="16"/>
        <v>-0.006107575714292527</v>
      </c>
    </row>
    <row r="178" spans="1:4" ht="12.75">
      <c r="A178" s="15">
        <v>9000</v>
      </c>
      <c r="B178" s="13">
        <f t="shared" si="14"/>
        <v>0.16033801794091748</v>
      </c>
      <c r="C178" s="16">
        <f t="shared" si="15"/>
        <v>0.008665688967220041</v>
      </c>
      <c r="D178" s="14">
        <f t="shared" si="16"/>
        <v>-0.005656467043567938</v>
      </c>
    </row>
    <row r="179" spans="1:4" ht="12.75">
      <c r="A179" s="15">
        <v>10000</v>
      </c>
      <c r="B179" s="13">
        <f t="shared" si="14"/>
        <v>0.15945568584957673</v>
      </c>
      <c r="C179" s="16">
        <f t="shared" si="15"/>
        <v>0.008089721096323343</v>
      </c>
      <c r="D179" s="14">
        <f t="shared" si="16"/>
        <v>-0.005281082119268672</v>
      </c>
    </row>
    <row r="180" spans="1:4" ht="12.75">
      <c r="A180" s="15">
        <v>11000</v>
      </c>
      <c r="B180" s="13">
        <f t="shared" si="14"/>
        <v>0.15870815065258492</v>
      </c>
      <c r="C180" s="16">
        <f t="shared" si="15"/>
        <v>0.007601699109470346</v>
      </c>
      <c r="D180" s="14">
        <f t="shared" si="16"/>
        <v>-0.004962907885698584</v>
      </c>
    </row>
    <row r="181" spans="1:4" ht="12.75">
      <c r="A181" s="15">
        <v>12000</v>
      </c>
      <c r="B181" s="13">
        <f t="shared" si="14"/>
        <v>0.15806515304017002</v>
      </c>
      <c r="C181" s="16">
        <f t="shared" si="15"/>
        <v>0.007181892470769072</v>
      </c>
      <c r="D181" s="14">
        <f t="shared" si="16"/>
        <v>-0.004689136022160101</v>
      </c>
    </row>
    <row r="182" spans="1:4" ht="12.75">
      <c r="A182" s="15">
        <v>13000</v>
      </c>
      <c r="B182" s="13">
        <f t="shared" si="14"/>
        <v>0.15750505815093974</v>
      </c>
      <c r="C182" s="16">
        <f t="shared" si="15"/>
        <v>0.0068161906963861195</v>
      </c>
      <c r="D182" s="14">
        <f t="shared" si="16"/>
        <v>-0.004450598441788565</v>
      </c>
    </row>
    <row r="183" spans="1:4" ht="12.75">
      <c r="A183" s="15">
        <v>14000</v>
      </c>
      <c r="B183" s="13">
        <f t="shared" si="14"/>
        <v>0.15701195081611097</v>
      </c>
      <c r="C183" s="16">
        <f t="shared" si="15"/>
        <v>0.006494211712319741</v>
      </c>
      <c r="D183" s="14">
        <f t="shared" si="16"/>
        <v>-0.004240544845630606</v>
      </c>
    </row>
    <row r="184" spans="1:4" ht="12.75">
      <c r="A184" s="15">
        <v>15000</v>
      </c>
      <c r="B184" s="13">
        <f>$G$3+($G$4-$G$3)*(1+($G$5*A184)^$G$6)^(-$G$7)</f>
        <v>0.1565738392853545</v>
      </c>
      <c r="C184" s="16">
        <f t="shared" si="15"/>
        <v>0.006208131607894311</v>
      </c>
      <c r="D184" s="14">
        <f t="shared" si="16"/>
        <v>-0.004053885376853288</v>
      </c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0.28125" style="1" customWidth="1"/>
    <col min="3" max="3" width="15.28125" style="1" customWidth="1"/>
    <col min="4" max="4" width="16.140625" style="1" customWidth="1"/>
    <col min="5" max="5" width="10.28125" style="1" customWidth="1"/>
    <col min="6" max="6" width="23.140625" style="1" customWidth="1"/>
    <col min="7" max="9" width="10.28125" style="1" customWidth="1"/>
  </cols>
  <sheetData>
    <row r="1" spans="1:10" ht="12.75">
      <c r="A1" s="3" t="s">
        <v>0</v>
      </c>
      <c r="B1" s="3" t="s">
        <v>1</v>
      </c>
      <c r="C1" s="3" t="s">
        <v>8</v>
      </c>
      <c r="D1" s="3" t="s">
        <v>5</v>
      </c>
      <c r="F1" s="17" t="s">
        <v>22</v>
      </c>
      <c r="J1" s="2"/>
    </row>
    <row r="2" spans="1:10" ht="12.75">
      <c r="A2" s="4">
        <v>1</v>
      </c>
      <c r="B2" s="2">
        <v>0.5403966540856531</v>
      </c>
      <c r="C2" s="2">
        <f aca="true" t="shared" si="0" ref="C2:C15">$G$3+($G$4-$G$3)*(1+($G$5*A2)^$G$6)^(-$G$7)</f>
        <v>0.5306992473396913</v>
      </c>
      <c r="D2" s="2">
        <f aca="true" t="shared" si="1" ref="D2:D15">(C2-B2)^2</f>
        <v>9.403969759662458E-05</v>
      </c>
      <c r="F2" s="19" t="s">
        <v>2</v>
      </c>
      <c r="G2" s="20"/>
      <c r="J2" s="2"/>
    </row>
    <row r="3" spans="1:10" ht="12.75">
      <c r="A3" s="4">
        <v>5</v>
      </c>
      <c r="B3" s="2">
        <v>0.535</v>
      </c>
      <c r="C3" s="2">
        <f t="shared" si="0"/>
        <v>0.5302540514005057</v>
      </c>
      <c r="D3" s="2">
        <f t="shared" si="1"/>
        <v>2.2524028109041787E-05</v>
      </c>
      <c r="E3" s="11"/>
      <c r="F3" s="5" t="s">
        <v>9</v>
      </c>
      <c r="G3" s="2">
        <v>0.1405449263020108</v>
      </c>
      <c r="H3" s="11"/>
      <c r="I3" s="11"/>
      <c r="J3" s="2"/>
    </row>
    <row r="4" spans="1:10" ht="12.75">
      <c r="A4" s="4">
        <v>10</v>
      </c>
      <c r="B4" s="2">
        <v>0.52</v>
      </c>
      <c r="C4" s="2">
        <f t="shared" si="0"/>
        <v>0.5280884425123631</v>
      </c>
      <c r="D4" s="2">
        <f t="shared" si="1"/>
        <v>6.542290227580221E-05</v>
      </c>
      <c r="E4" s="2"/>
      <c r="F4" s="5" t="s">
        <v>10</v>
      </c>
      <c r="G4" s="2">
        <v>0.5307066849060718</v>
      </c>
      <c r="H4" s="2"/>
      <c r="I4" s="2"/>
      <c r="J4" s="2"/>
    </row>
    <row r="5" spans="1:10" ht="12.75">
      <c r="A5" s="4">
        <v>20</v>
      </c>
      <c r="B5" s="2">
        <v>0.505</v>
      </c>
      <c r="C5" s="2">
        <f t="shared" si="0"/>
        <v>0.5165841322642185</v>
      </c>
      <c r="D5" s="2">
        <f t="shared" si="1"/>
        <v>0.00013419212031490815</v>
      </c>
      <c r="E5" s="2"/>
      <c r="F5" s="5" t="s">
        <v>11</v>
      </c>
      <c r="G5" s="2">
        <v>0.02583239475995797</v>
      </c>
      <c r="H5" s="8" t="s">
        <v>19</v>
      </c>
      <c r="I5" s="23">
        <f>1/G5</f>
        <v>38.71108386552184</v>
      </c>
      <c r="J5" s="2"/>
    </row>
    <row r="6" spans="1:9" ht="12.75">
      <c r="A6" s="4">
        <v>50</v>
      </c>
      <c r="B6" s="2">
        <v>0.465</v>
      </c>
      <c r="C6" s="2">
        <f t="shared" si="0"/>
        <v>0.44964420924649195</v>
      </c>
      <c r="D6" s="2">
        <f t="shared" si="1"/>
        <v>0.00023580030966552392</v>
      </c>
      <c r="E6" s="2"/>
      <c r="F6" s="12" t="s">
        <v>12</v>
      </c>
      <c r="G6" s="2">
        <v>2.5547676758661595</v>
      </c>
      <c r="H6" s="2"/>
      <c r="I6" s="2"/>
    </row>
    <row r="7" spans="1:9" ht="12.75">
      <c r="A7" s="4">
        <v>70</v>
      </c>
      <c r="B7" s="2">
        <v>0.401</v>
      </c>
      <c r="C7" s="2">
        <f t="shared" si="0"/>
        <v>0.40954826603147954</v>
      </c>
      <c r="D7" s="2">
        <f t="shared" si="1"/>
        <v>7.307285214494649E-05</v>
      </c>
      <c r="E7" s="2"/>
      <c r="F7" s="12" t="s">
        <v>13</v>
      </c>
      <c r="G7" s="2">
        <f>1-2/G6</f>
        <v>0.21714995109215673</v>
      </c>
      <c r="H7" s="2"/>
      <c r="I7" s="2"/>
    </row>
    <row r="8" spans="1:9" ht="12.75">
      <c r="A8" s="4">
        <v>100</v>
      </c>
      <c r="B8" s="2">
        <v>0.36</v>
      </c>
      <c r="C8" s="2">
        <f t="shared" si="0"/>
        <v>0.3667959251867615</v>
      </c>
      <c r="D8" s="2">
        <f t="shared" si="1"/>
        <v>4.6184599144059754E-05</v>
      </c>
      <c r="E8" s="2"/>
      <c r="F8" s="2"/>
      <c r="G8" s="2"/>
      <c r="H8" s="2"/>
      <c r="I8" s="2"/>
    </row>
    <row r="9" spans="1:9" ht="12.75">
      <c r="A9" s="4">
        <v>300</v>
      </c>
      <c r="B9" s="2">
        <v>0.28</v>
      </c>
      <c r="C9" s="2">
        <f t="shared" si="0"/>
        <v>0.26568451766374857</v>
      </c>
      <c r="D9" s="2">
        <f t="shared" si="1"/>
        <v>0.00020493303451952761</v>
      </c>
      <c r="E9" s="2"/>
      <c r="F9" s="2"/>
      <c r="G9" s="2"/>
      <c r="H9" s="2"/>
      <c r="I9" s="2"/>
    </row>
    <row r="10" spans="1:9" ht="12.75">
      <c r="A10" s="4">
        <v>500</v>
      </c>
      <c r="B10" s="2">
        <v>0.23</v>
      </c>
      <c r="C10" s="2">
        <f t="shared" si="0"/>
        <v>0.2348828844927341</v>
      </c>
      <c r="D10" s="2">
        <f t="shared" si="1"/>
        <v>2.384256096938295E-05</v>
      </c>
      <c r="E10" s="2"/>
      <c r="F10" s="2"/>
      <c r="G10" s="2"/>
      <c r="H10" s="2"/>
      <c r="I10" s="2"/>
    </row>
    <row r="11" spans="1:9" ht="14.25">
      <c r="A11" s="4">
        <v>1000</v>
      </c>
      <c r="B11" s="2">
        <v>0.2</v>
      </c>
      <c r="C11" s="2">
        <f t="shared" si="0"/>
        <v>0.20478383020129692</v>
      </c>
      <c r="D11" s="2">
        <f t="shared" si="1"/>
        <v>2.2885031394840458E-05</v>
      </c>
      <c r="E11" s="2"/>
      <c r="F11" s="8" t="s">
        <v>18</v>
      </c>
      <c r="G11" s="23">
        <f>1/G5*(1/G7)^(1/G6)</f>
        <v>70.37917438381803</v>
      </c>
      <c r="H11" s="2"/>
      <c r="I11" s="2"/>
    </row>
    <row r="12" spans="1:9" ht="14.25">
      <c r="A12" s="4">
        <v>2000</v>
      </c>
      <c r="B12" s="2">
        <v>0.18</v>
      </c>
      <c r="C12" s="2">
        <f t="shared" si="0"/>
        <v>0.1842785755586701</v>
      </c>
      <c r="D12" s="2">
        <f t="shared" si="1"/>
        <v>1.83062088112493E-05</v>
      </c>
      <c r="E12" s="2"/>
      <c r="F12" s="8" t="s">
        <v>16</v>
      </c>
      <c r="G12" s="24">
        <f>(G4-G3)*(1+1/G7)^(-G7)+G3</f>
        <v>0.4088875397223145</v>
      </c>
      <c r="H12" s="2"/>
      <c r="I12" s="2"/>
    </row>
    <row r="13" spans="1:9" ht="15">
      <c r="A13" s="4">
        <v>5000</v>
      </c>
      <c r="B13" s="2">
        <v>0.17</v>
      </c>
      <c r="C13" s="2">
        <f t="shared" si="0"/>
        <v>0.16685094006134094</v>
      </c>
      <c r="D13" s="2">
        <f t="shared" si="1"/>
        <v>9.916578497267508E-06</v>
      </c>
      <c r="E13" s="2"/>
      <c r="F13" s="8" t="s">
        <v>25</v>
      </c>
      <c r="G13" s="21">
        <f>G6*(G4-G3)*(1+1/G7)^(-1-G7)</f>
        <v>0.12230851905260576</v>
      </c>
      <c r="H13" s="2"/>
      <c r="I13" s="2"/>
    </row>
    <row r="14" spans="1:9" ht="12.75">
      <c r="A14" s="4">
        <v>10000</v>
      </c>
      <c r="B14" s="2">
        <v>0.16</v>
      </c>
      <c r="C14" s="2">
        <f t="shared" si="0"/>
        <v>0.15845319690414358</v>
      </c>
      <c r="D14" s="2">
        <f t="shared" si="1"/>
        <v>2.3925998173510035E-06</v>
      </c>
      <c r="E14" s="2"/>
      <c r="F14" s="2"/>
      <c r="G14" s="2"/>
      <c r="H14" s="2"/>
      <c r="I14" s="2"/>
    </row>
    <row r="15" spans="1:9" ht="12.75">
      <c r="A15" s="4">
        <v>15000</v>
      </c>
      <c r="B15" s="2">
        <v>0.155</v>
      </c>
      <c r="C15" s="2">
        <f t="shared" si="0"/>
        <v>0.15484584545494726</v>
      </c>
      <c r="D15" s="2">
        <f t="shared" si="1"/>
        <v>2.3763623760418054E-08</v>
      </c>
      <c r="E15" s="2"/>
      <c r="F15" s="2"/>
      <c r="G15" s="2"/>
      <c r="H15" s="2"/>
      <c r="I15" s="2"/>
    </row>
    <row r="16" spans="1:9" ht="12.75">
      <c r="A16"/>
      <c r="B16"/>
      <c r="C16"/>
      <c r="D16"/>
      <c r="E16" s="2"/>
      <c r="F16" s="2"/>
      <c r="G16" s="2"/>
      <c r="H16" s="2"/>
      <c r="I16" s="2"/>
    </row>
    <row r="17" spans="1:9" ht="12.75">
      <c r="A17"/>
      <c r="B17"/>
      <c r="C17" s="7" t="s">
        <v>6</v>
      </c>
      <c r="D17" s="6">
        <f>COUNT(B2:B15)</f>
        <v>14</v>
      </c>
      <c r="E17" s="2"/>
      <c r="F17" s="2"/>
      <c r="G17" s="2"/>
      <c r="H17" s="2"/>
      <c r="I17" s="2"/>
    </row>
    <row r="18" spans="1:9" ht="12.75">
      <c r="A18"/>
      <c r="B18"/>
      <c r="C18" s="7" t="s">
        <v>3</v>
      </c>
      <c r="D18" s="9">
        <f>SUM(D2:D15)</f>
        <v>0.000953536286884286</v>
      </c>
      <c r="E18"/>
      <c r="F18"/>
      <c r="G18"/>
      <c r="H18"/>
      <c r="I18"/>
    </row>
    <row r="19" spans="1:9" ht="12.75">
      <c r="A19"/>
      <c r="B19"/>
      <c r="C19" s="7" t="s">
        <v>4</v>
      </c>
      <c r="D19" s="9">
        <f>VAR(B2:B15)</f>
        <v>0.02413342370005384</v>
      </c>
      <c r="E19"/>
      <c r="F19"/>
      <c r="G19"/>
      <c r="H19"/>
      <c r="I19"/>
    </row>
    <row r="20" spans="1:9" ht="14.25">
      <c r="A20"/>
      <c r="B20"/>
      <c r="C20" s="7" t="s">
        <v>7</v>
      </c>
      <c r="D20" s="10">
        <f>1-D18/(D19*(D17-1))</f>
        <v>0.9969606904492054</v>
      </c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4.25">
      <c r="A23" s="3" t="s">
        <v>0</v>
      </c>
      <c r="B23" s="3" t="s">
        <v>8</v>
      </c>
      <c r="C23" s="3" t="s">
        <v>23</v>
      </c>
      <c r="D23" s="3" t="s">
        <v>24</v>
      </c>
      <c r="E23"/>
      <c r="F23"/>
      <c r="G23"/>
      <c r="H23"/>
      <c r="I23"/>
    </row>
    <row r="24" spans="1:9" ht="12.75">
      <c r="A24" s="15">
        <v>1</v>
      </c>
      <c r="B24" s="13">
        <f aca="true" t="shared" si="2" ref="B24:B55">$G$3+($G$4-$G$3)*(1+($G$5*A24)^$G$6)^(-$G$7)</f>
        <v>0.5306992473396913</v>
      </c>
      <c r="C24" s="16">
        <f aca="true" t="shared" si="3" ref="C24:C55">$G$7*$G$6*($G$4-$G$3)*($G$5*A24)^$G$6*(1+($G$5*A24)^$G$6)^(-$G$7-1)</f>
        <v>1.9000239066761373E-05</v>
      </c>
      <c r="D24" s="14">
        <f aca="true" t="shared" si="4" ref="D24:D55">$G$7*$G$6*($G$4-$G$3)*($G$5)^$G$6*($G$6*A24^($G$6-1)*(1+($G$5*A24)^$G$6)^(-$G$7-1)+A24^$G$6*(-$G$7-1)*$G$5^($G$6)*$G$6*A24^($G$6-1)*(1+($G$5*A24)^$G$6)^(-$G$7-2))*A24</f>
        <v>4.853601020088066E-05</v>
      </c>
      <c r="E24"/>
      <c r="F24"/>
      <c r="G24"/>
      <c r="H24"/>
      <c r="I24"/>
    </row>
    <row r="25" spans="1:9" ht="12.75">
      <c r="A25" s="15">
        <v>2</v>
      </c>
      <c r="B25" s="13">
        <f t="shared" si="2"/>
        <v>0.5306629951666578</v>
      </c>
      <c r="C25" s="16">
        <f t="shared" si="3"/>
        <v>0.00011158211036119335</v>
      </c>
      <c r="D25" s="14">
        <f t="shared" si="4"/>
        <v>0.0002848874823136295</v>
      </c>
      <c r="E25"/>
      <c r="F25"/>
      <c r="G25"/>
      <c r="H25"/>
      <c r="I25"/>
    </row>
    <row r="26" spans="1:9" ht="12.75">
      <c r="A26" s="15">
        <v>3</v>
      </c>
      <c r="B26" s="13">
        <f t="shared" si="2"/>
        <v>0.5305836568603469</v>
      </c>
      <c r="C26" s="16">
        <f t="shared" si="3"/>
        <v>0.0003140304199188018</v>
      </c>
      <c r="D26" s="14">
        <f t="shared" si="4"/>
        <v>0.0008008576022294071</v>
      </c>
      <c r="E26"/>
      <c r="F26"/>
      <c r="G26"/>
      <c r="H26"/>
      <c r="I26"/>
    </row>
    <row r="27" spans="1:9" ht="12.75">
      <c r="A27" s="15">
        <v>4</v>
      </c>
      <c r="B27" s="13">
        <f t="shared" si="2"/>
        <v>0.5304503678869139</v>
      </c>
      <c r="C27" s="16">
        <f t="shared" si="3"/>
        <v>0.0006536257514150628</v>
      </c>
      <c r="D27" s="14">
        <f t="shared" si="4"/>
        <v>0.0016637203158877884</v>
      </c>
      <c r="E27"/>
      <c r="F27"/>
      <c r="G27"/>
      <c r="H27"/>
      <c r="I27"/>
    </row>
    <row r="28" spans="1:9" ht="12.75">
      <c r="A28" s="15">
        <v>5</v>
      </c>
      <c r="B28" s="13">
        <f t="shared" si="2"/>
        <v>0.5302540514005057</v>
      </c>
      <c r="C28" s="16">
        <f t="shared" si="3"/>
        <v>0.0011526189755429195</v>
      </c>
      <c r="D28" s="14">
        <f t="shared" si="4"/>
        <v>0.002925565698109992</v>
      </c>
      <c r="E28"/>
      <c r="F28"/>
      <c r="G28"/>
      <c r="H28"/>
      <c r="I28"/>
    </row>
    <row r="29" spans="1:9" ht="12.75">
      <c r="A29" s="15">
        <v>6</v>
      </c>
      <c r="B29" s="13">
        <f t="shared" si="2"/>
        <v>0.529986902889751</v>
      </c>
      <c r="C29" s="16">
        <f t="shared" si="3"/>
        <v>0.0018293894529409882</v>
      </c>
      <c r="D29" s="14">
        <f t="shared" si="4"/>
        <v>0.004625497560348577</v>
      </c>
      <c r="E29"/>
      <c r="F29"/>
      <c r="G29"/>
      <c r="H29"/>
      <c r="I29"/>
    </row>
    <row r="30" spans="1:9" ht="12.75">
      <c r="A30" s="15">
        <v>7</v>
      </c>
      <c r="B30" s="13">
        <f t="shared" si="2"/>
        <v>0.5296421617909733</v>
      </c>
      <c r="C30" s="16">
        <f t="shared" si="3"/>
        <v>0.002698881716491308</v>
      </c>
      <c r="D30" s="14">
        <f t="shared" si="4"/>
        <v>0.006790087163281249</v>
      </c>
      <c r="E30"/>
      <c r="F30"/>
      <c r="G30"/>
      <c r="H30"/>
      <c r="I30"/>
    </row>
    <row r="31" spans="1:9" ht="12.75">
      <c r="A31" s="15">
        <v>8</v>
      </c>
      <c r="B31" s="13">
        <f t="shared" si="2"/>
        <v>0.5292139993425388</v>
      </c>
      <c r="C31" s="16">
        <f t="shared" si="3"/>
        <v>0.003772764167790476</v>
      </c>
      <c r="D31" s="14">
        <f t="shared" si="4"/>
        <v>0.009433266795042628</v>
      </c>
      <c r="E31"/>
      <c r="F31"/>
      <c r="G31"/>
      <c r="H31"/>
      <c r="I31"/>
    </row>
    <row r="32" spans="1:9" ht="12.75">
      <c r="A32" s="15">
        <v>9</v>
      </c>
      <c r="B32" s="13">
        <f t="shared" si="2"/>
        <v>0.5286974619438228</v>
      </c>
      <c r="C32" s="16">
        <f t="shared" si="3"/>
        <v>0.005059472008742135</v>
      </c>
      <c r="D32" s="14">
        <f t="shared" si="4"/>
        <v>0.012556124177033667</v>
      </c>
      <c r="E32"/>
      <c r="F32"/>
      <c r="G32"/>
      <c r="H32"/>
      <c r="I32"/>
    </row>
    <row r="33" spans="1:9" ht="12.75">
      <c r="A33" s="15">
        <v>10</v>
      </c>
      <c r="B33" s="13">
        <f t="shared" si="2"/>
        <v>0.5280884425123631</v>
      </c>
      <c r="C33" s="16">
        <f t="shared" si="3"/>
        <v>0.006564211054079243</v>
      </c>
      <c r="D33" s="14">
        <f t="shared" si="4"/>
        <v>0.016146832062645264</v>
      </c>
      <c r="E33"/>
      <c r="F33"/>
      <c r="G33"/>
      <c r="H33"/>
      <c r="I33"/>
    </row>
    <row r="34" spans="1:9" ht="12.75">
      <c r="A34" s="15">
        <v>20</v>
      </c>
      <c r="B34" s="13">
        <f t="shared" si="2"/>
        <v>0.5165841322642185</v>
      </c>
      <c r="C34" s="16">
        <f t="shared" si="3"/>
        <v>0.032575281386195816</v>
      </c>
      <c r="D34" s="14">
        <f t="shared" si="4"/>
        <v>0.06740514989683621</v>
      </c>
      <c r="E34"/>
      <c r="F34"/>
      <c r="G34"/>
      <c r="H34"/>
      <c r="I34"/>
    </row>
    <row r="35" spans="1:9" ht="12.75">
      <c r="A35" s="15">
        <v>30</v>
      </c>
      <c r="B35" s="13">
        <f t="shared" si="2"/>
        <v>0.49672697161298407</v>
      </c>
      <c r="C35" s="16">
        <f t="shared" si="3"/>
        <v>0.06771701277043264</v>
      </c>
      <c r="D35" s="14">
        <f t="shared" si="4"/>
        <v>0.10083934357227756</v>
      </c>
      <c r="E35"/>
      <c r="F35"/>
      <c r="G35"/>
      <c r="H35"/>
      <c r="I35"/>
    </row>
    <row r="36" spans="1:9" ht="12.75">
      <c r="A36" s="15">
        <v>35</v>
      </c>
      <c r="B36" s="13">
        <f t="shared" si="2"/>
        <v>0.4850829138811833</v>
      </c>
      <c r="C36" s="16">
        <f t="shared" si="3"/>
        <v>0.08333395315364726</v>
      </c>
      <c r="D36" s="14">
        <f t="shared" si="4"/>
        <v>0.09992158612552043</v>
      </c>
      <c r="E36"/>
      <c r="F36"/>
      <c r="G36"/>
      <c r="H36"/>
      <c r="I36"/>
    </row>
    <row r="37" spans="1:9" ht="12.75">
      <c r="A37" s="15">
        <v>40</v>
      </c>
      <c r="B37" s="13">
        <f t="shared" si="2"/>
        <v>0.47308795133149173</v>
      </c>
      <c r="C37" s="16">
        <f t="shared" si="3"/>
        <v>0.09609910545729257</v>
      </c>
      <c r="D37" s="14">
        <f t="shared" si="4"/>
        <v>0.08985154386736792</v>
      </c>
      <c r="E37"/>
      <c r="F37"/>
      <c r="G37"/>
      <c r="H37"/>
      <c r="I37"/>
    </row>
    <row r="38" spans="1:9" ht="12.75">
      <c r="A38" s="15">
        <v>50</v>
      </c>
      <c r="B38" s="13">
        <f t="shared" si="2"/>
        <v>0.44964420924649195</v>
      </c>
      <c r="C38" s="16">
        <f t="shared" si="3"/>
        <v>0.11280814324561675</v>
      </c>
      <c r="D38" s="14">
        <f t="shared" si="4"/>
        <v>0.05743502497156574</v>
      </c>
      <c r="E38"/>
      <c r="F38"/>
      <c r="G38"/>
      <c r="H38"/>
      <c r="I38"/>
    </row>
    <row r="39" spans="1:9" ht="12.75">
      <c r="A39" s="15">
        <v>60</v>
      </c>
      <c r="B39" s="13">
        <f t="shared" si="2"/>
        <v>0.42829990337650625</v>
      </c>
      <c r="C39" s="16">
        <f t="shared" si="3"/>
        <v>0.12035119331782726</v>
      </c>
      <c r="D39" s="14">
        <f t="shared" si="4"/>
        <v>0.02533086794893506</v>
      </c>
      <c r="E39"/>
      <c r="F39"/>
      <c r="G39"/>
      <c r="H39"/>
      <c r="I39"/>
    </row>
    <row r="40" spans="1:9" ht="12.75">
      <c r="A40" s="15">
        <v>70</v>
      </c>
      <c r="B40" s="13">
        <f t="shared" si="2"/>
        <v>0.40954826603147954</v>
      </c>
      <c r="C40" s="16">
        <f t="shared" si="3"/>
        <v>0.12230643475292174</v>
      </c>
      <c r="D40" s="14">
        <f t="shared" si="4"/>
        <v>0.0007727874563911541</v>
      </c>
      <c r="E40"/>
      <c r="F40"/>
      <c r="G40"/>
      <c r="H40"/>
      <c r="I40"/>
    </row>
    <row r="41" spans="1:9" ht="12.75">
      <c r="A41" s="18">
        <v>70.4</v>
      </c>
      <c r="B41" s="21">
        <f t="shared" si="2"/>
        <v>0.4088513532585135</v>
      </c>
      <c r="C41" s="22">
        <f t="shared" si="3"/>
        <v>0.12230851282022924</v>
      </c>
      <c r="D41" s="21">
        <f t="shared" si="4"/>
        <v>-4.212685427741478E-05</v>
      </c>
      <c r="E41"/>
      <c r="F41"/>
      <c r="G41"/>
      <c r="H41"/>
      <c r="I41"/>
    </row>
    <row r="42" spans="1:9" ht="12.75">
      <c r="A42" s="15">
        <v>80</v>
      </c>
      <c r="B42" s="13">
        <f t="shared" si="2"/>
        <v>0.39326345750405967</v>
      </c>
      <c r="C42" s="16">
        <f t="shared" si="3"/>
        <v>0.12122476005126841</v>
      </c>
      <c r="D42" s="14">
        <f t="shared" si="4"/>
        <v>-0.016233097458703848</v>
      </c>
      <c r="E42"/>
      <c r="F42"/>
      <c r="G42"/>
      <c r="H42"/>
      <c r="I42"/>
    </row>
    <row r="43" spans="1:9" ht="12.75">
      <c r="A43" s="15">
        <v>90</v>
      </c>
      <c r="B43" s="13">
        <f t="shared" si="2"/>
        <v>0.37912590609239516</v>
      </c>
      <c r="C43" s="16">
        <f t="shared" si="3"/>
        <v>0.1186148877388464</v>
      </c>
      <c r="D43" s="14">
        <f t="shared" si="4"/>
        <v>-0.02750873666208746</v>
      </c>
      <c r="E43"/>
      <c r="F43"/>
      <c r="G43"/>
      <c r="H43"/>
      <c r="I43"/>
    </row>
    <row r="44" spans="1:9" ht="12.75">
      <c r="A44" s="15">
        <v>100</v>
      </c>
      <c r="B44" s="13">
        <f t="shared" si="2"/>
        <v>0.3667959251867615</v>
      </c>
      <c r="C44" s="16">
        <f t="shared" si="3"/>
        <v>0.11531010983941677</v>
      </c>
      <c r="D44" s="14">
        <f t="shared" si="4"/>
        <v>-0.03481326747840237</v>
      </c>
      <c r="E44"/>
      <c r="F44"/>
      <c r="G44"/>
      <c r="H44"/>
      <c r="I44"/>
    </row>
    <row r="45" spans="1:9" ht="12.75">
      <c r="A45" s="15">
        <v>110</v>
      </c>
      <c r="B45" s="13">
        <f t="shared" si="2"/>
        <v>0.35597149534226485</v>
      </c>
      <c r="C45" s="16">
        <f t="shared" si="3"/>
        <v>0.11175739682742232</v>
      </c>
      <c r="D45" s="14">
        <f t="shared" si="4"/>
        <v>-0.03945160174772188</v>
      </c>
      <c r="E45"/>
      <c r="F45"/>
      <c r="G45"/>
      <c r="H45"/>
      <c r="I45"/>
    </row>
    <row r="46" spans="1:9" ht="12.75">
      <c r="A46" s="15">
        <v>120</v>
      </c>
      <c r="B46" s="13">
        <f t="shared" si="2"/>
        <v>0.3464006632354424</v>
      </c>
      <c r="C46" s="16">
        <f t="shared" si="3"/>
        <v>0.10819149970511269</v>
      </c>
      <c r="D46" s="14">
        <f t="shared" si="4"/>
        <v>-0.04231463573210138</v>
      </c>
      <c r="E46"/>
      <c r="F46"/>
      <c r="G46"/>
      <c r="H46"/>
      <c r="I46"/>
    </row>
    <row r="47" spans="1:9" ht="12.75">
      <c r="A47" s="15">
        <v>130</v>
      </c>
      <c r="B47" s="13">
        <f t="shared" si="2"/>
        <v>0.33787828901247785</v>
      </c>
      <c r="C47" s="16">
        <f t="shared" si="3"/>
        <v>0.10473180757308084</v>
      </c>
      <c r="D47" s="14">
        <f t="shared" si="4"/>
        <v>-0.043994087381956634</v>
      </c>
      <c r="E47"/>
      <c r="F47"/>
      <c r="G47"/>
      <c r="H47"/>
      <c r="I47"/>
    </row>
    <row r="48" spans="1:9" ht="12.75">
      <c r="A48" s="15">
        <v>140</v>
      </c>
      <c r="B48" s="13">
        <f t="shared" si="2"/>
        <v>0.3302385796462944</v>
      </c>
      <c r="C48" s="16">
        <f t="shared" si="3"/>
        <v>0.10143506400127224</v>
      </c>
      <c r="D48" s="14">
        <f t="shared" si="4"/>
        <v>-0.0448809043300509</v>
      </c>
      <c r="E48"/>
      <c r="F48"/>
      <c r="G48"/>
      <c r="H48"/>
      <c r="I48"/>
    </row>
    <row r="49" spans="1:9" ht="12.75">
      <c r="A49" s="15">
        <v>150</v>
      </c>
      <c r="B49" s="13">
        <f t="shared" si="2"/>
        <v>0.3233474625556758</v>
      </c>
      <c r="C49" s="16">
        <f t="shared" si="3"/>
        <v>0.09832404763719099</v>
      </c>
      <c r="D49" s="14">
        <f t="shared" si="4"/>
        <v>-0.04523454381095109</v>
      </c>
      <c r="E49"/>
      <c r="F49"/>
      <c r="G49"/>
      <c r="H49"/>
      <c r="I49"/>
    </row>
    <row r="50" spans="1:9" ht="12.75">
      <c r="A50" s="15">
        <v>160</v>
      </c>
      <c r="B50" s="13">
        <f t="shared" si="2"/>
        <v>0.31709602698028017</v>
      </c>
      <c r="C50" s="16">
        <f t="shared" si="3"/>
        <v>0.09540329034988006</v>
      </c>
      <c r="D50" s="14">
        <f t="shared" si="4"/>
        <v>-0.04522868622720455</v>
      </c>
      <c r="E50"/>
      <c r="F50"/>
      <c r="G50"/>
      <c r="H50"/>
      <c r="I50"/>
    </row>
    <row r="51" spans="1:9" ht="12.75">
      <c r="A51" s="15">
        <v>170</v>
      </c>
      <c r="B51" s="13">
        <f t="shared" si="2"/>
        <v>0.31139523483527765</v>
      </c>
      <c r="C51" s="16">
        <f t="shared" si="3"/>
        <v>0.0926677647616326</v>
      </c>
      <c r="D51" s="14">
        <f t="shared" si="4"/>
        <v>-0.04498075986473711</v>
      </c>
      <c r="E51"/>
      <c r="F51"/>
      <c r="G51"/>
      <c r="H51"/>
      <c r="I51"/>
    </row>
    <row r="52" spans="1:9" ht="12.75">
      <c r="A52" s="15">
        <v>180</v>
      </c>
      <c r="B52" s="13">
        <f t="shared" si="2"/>
        <v>0.3061717683117853</v>
      </c>
      <c r="C52" s="16">
        <f t="shared" si="3"/>
        <v>0.09010771430176254</v>
      </c>
      <c r="D52" s="14">
        <f t="shared" si="4"/>
        <v>-0.04457095131709426</v>
      </c>
      <c r="E52"/>
      <c r="F52"/>
      <c r="G52"/>
      <c r="H52"/>
      <c r="I52"/>
    </row>
    <row r="53" spans="1:9" ht="12.75">
      <c r="A53" s="15">
        <v>190</v>
      </c>
      <c r="B53" s="13">
        <f t="shared" si="2"/>
        <v>0.3013648031473009</v>
      </c>
      <c r="C53" s="16">
        <f t="shared" si="3"/>
        <v>0.08771133946463094</v>
      </c>
      <c r="D53" s="14">
        <f t="shared" si="4"/>
        <v>-0.0440545133353664</v>
      </c>
      <c r="E53"/>
      <c r="F53"/>
      <c r="G53"/>
      <c r="H53"/>
      <c r="I53"/>
    </row>
    <row r="54" spans="1:9" ht="12.75">
      <c r="A54" s="15">
        <v>200</v>
      </c>
      <c r="B54" s="13">
        <f t="shared" si="2"/>
        <v>0.29692350613046503</v>
      </c>
      <c r="C54" s="16">
        <f t="shared" si="3"/>
        <v>0.08546627867325798</v>
      </c>
      <c r="D54" s="14">
        <f t="shared" si="4"/>
        <v>-0.043469809880698505</v>
      </c>
      <c r="E54"/>
      <c r="F54"/>
      <c r="G54"/>
      <c r="H54"/>
      <c r="I54"/>
    </row>
    <row r="55" spans="1:9" ht="12.75">
      <c r="A55" s="15">
        <v>210</v>
      </c>
      <c r="B55" s="13">
        <f t="shared" si="2"/>
        <v>0.29280508957375173</v>
      </c>
      <c r="C55" s="16">
        <f t="shared" si="3"/>
        <v>0.08336040533708342</v>
      </c>
      <c r="D55" s="14">
        <f t="shared" si="4"/>
        <v>-0.04284363503602485</v>
      </c>
      <c r="E55"/>
      <c r="F55"/>
      <c r="G55"/>
      <c r="H55"/>
      <c r="I55"/>
    </row>
    <row r="56" spans="1:9" ht="12.75">
      <c r="A56" s="15">
        <v>220</v>
      </c>
      <c r="B56" s="13">
        <f aca="true" t="shared" si="5" ref="B56:B87">$G$3+($G$4-$G$3)*(1+($G$5*A56)^$G$6)^(-$G$7)</f>
        <v>0.28897329151368767</v>
      </c>
      <c r="C56" s="16">
        <f aca="true" t="shared" si="6" ref="C56:C87">$G$7*$G$6*($G$4-$G$3)*($G$5*A56)^$G$6*(1+($G$5*A56)^$G$6)^(-$G$7-1)</f>
        <v>0.08138223517740252</v>
      </c>
      <c r="D56" s="14">
        <f aca="true" t="shared" si="7" ref="D56:D87">$G$7*$G$6*($G$4-$G$3)*($G$5)^$G$6*($G$6*A56^($G$6-1)*(1+($G$5*A56)^$G$6)^(-$G$7-1)+A56^$G$6*(-$G$7-1)*$G$5^($G$6)*$G$6*A56^($G$6-1)*(1+($G$5*A56)^$G$6)^(-$G$7-2))*A56</f>
        <v>-0.04219477203470053</v>
      </c>
      <c r="E56"/>
      <c r="F56"/>
      <c r="G56"/>
      <c r="H56"/>
      <c r="I56"/>
    </row>
    <row r="57" spans="1:9" ht="12.75">
      <c r="A57" s="15">
        <v>230</v>
      </c>
      <c r="B57" s="13">
        <f t="shared" si="5"/>
        <v>0.2853971812563829</v>
      </c>
      <c r="C57" s="16">
        <f t="shared" si="6"/>
        <v>0.0795211117086753</v>
      </c>
      <c r="D57" s="14">
        <f t="shared" si="7"/>
        <v>-0.04153640335532213</v>
      </c>
      <c r="E57"/>
      <c r="F57"/>
      <c r="G57"/>
      <c r="H57"/>
      <c r="I57"/>
    </row>
    <row r="58" spans="1:9" ht="12.75">
      <c r="A58" s="15">
        <v>240</v>
      </c>
      <c r="B58" s="13">
        <f t="shared" si="5"/>
        <v>0.28205021431946486</v>
      </c>
      <c r="C58" s="16">
        <f t="shared" si="6"/>
        <v>0.07776726668815122</v>
      </c>
      <c r="D58" s="14">
        <f t="shared" si="7"/>
        <v>-0.040877761727252875</v>
      </c>
      <c r="E58"/>
      <c r="F58"/>
      <c r="G58"/>
      <c r="H58"/>
      <c r="I58"/>
    </row>
    <row r="59" spans="1:9" ht="12.75">
      <c r="A59" s="15">
        <v>250</v>
      </c>
      <c r="B59" s="13">
        <f t="shared" si="5"/>
        <v>0.27890947949211076</v>
      </c>
      <c r="C59" s="16">
        <f t="shared" si="6"/>
        <v>0.0761118117388875</v>
      </c>
      <c r="D59" s="14">
        <f t="shared" si="7"/>
        <v>-0.040225273541156355</v>
      </c>
      <c r="E59"/>
      <c r="F59"/>
      <c r="G59"/>
      <c r="H59"/>
      <c r="I59"/>
    </row>
    <row r="60" spans="1:9" ht="12.75">
      <c r="A60" s="15">
        <v>260</v>
      </c>
      <c r="B60" s="13">
        <f t="shared" si="5"/>
        <v>0.27595509476946856</v>
      </c>
      <c r="C60" s="16">
        <f t="shared" si="6"/>
        <v>0.07454669386040726</v>
      </c>
      <c r="D60" s="14">
        <f t="shared" si="7"/>
        <v>-0.03958335881736724</v>
      </c>
      <c r="E60"/>
      <c r="F60"/>
      <c r="G60"/>
      <c r="H60"/>
      <c r="I60"/>
    </row>
    <row r="61" spans="1:9" ht="12.75">
      <c r="A61" s="15">
        <v>270</v>
      </c>
      <c r="B61" s="13">
        <f t="shared" si="5"/>
        <v>0.27316971939771206</v>
      </c>
      <c r="C61" s="16">
        <f t="shared" si="6"/>
        <v>0.07306463381134308</v>
      </c>
      <c r="D61" s="14">
        <f t="shared" si="7"/>
        <v>-0.03895499615724226</v>
      </c>
      <c r="E61"/>
      <c r="F61"/>
      <c r="G61"/>
      <c r="H61"/>
      <c r="I61"/>
    </row>
    <row r="62" spans="1:9" ht="12.75">
      <c r="A62" s="15">
        <v>280</v>
      </c>
      <c r="B62" s="13">
        <f t="shared" si="5"/>
        <v>0.2705381570823028</v>
      </c>
      <c r="C62" s="16">
        <f t="shared" si="6"/>
        <v>0.07165905826128183</v>
      </c>
      <c r="D62" s="14">
        <f t="shared" si="7"/>
        <v>-0.038342125138458825</v>
      </c>
      <c r="E62"/>
      <c r="F62"/>
      <c r="G62"/>
      <c r="H62"/>
      <c r="I62"/>
    </row>
    <row r="63" spans="1:9" ht="12.75">
      <c r="A63" s="15">
        <v>290</v>
      </c>
      <c r="B63" s="13">
        <f t="shared" si="5"/>
        <v>0.268047031253294</v>
      </c>
      <c r="C63" s="16">
        <f t="shared" si="6"/>
        <v>0.07032403182346161</v>
      </c>
      <c r="D63" s="14">
        <f t="shared" si="7"/>
        <v>-0.03774593513373383</v>
      </c>
      <c r="E63"/>
      <c r="F63"/>
      <c r="G63"/>
      <c r="H63"/>
      <c r="I63"/>
    </row>
    <row r="64" spans="1:9" ht="12.75">
      <c r="A64" s="15">
        <v>300</v>
      </c>
      <c r="B64" s="13">
        <f t="shared" si="5"/>
        <v>0.26568451766374857</v>
      </c>
      <c r="C64" s="16">
        <f t="shared" si="6"/>
        <v>0.06905419224597674</v>
      </c>
      <c r="D64" s="14">
        <f t="shared" si="7"/>
        <v>-0.03716707402300782</v>
      </c>
      <c r="E64"/>
      <c r="F64"/>
      <c r="G64"/>
      <c r="H64"/>
      <c r="I64"/>
    </row>
    <row r="65" spans="1:9" ht="12.75">
      <c r="A65" s="15">
        <v>310</v>
      </c>
      <c r="B65" s="13">
        <f t="shared" si="5"/>
        <v>0.2634401229014737</v>
      </c>
      <c r="C65" s="16">
        <f t="shared" si="6"/>
        <v>0.06784469036816532</v>
      </c>
      <c r="D65" s="14">
        <f t="shared" si="7"/>
        <v>-0.03660579990907585</v>
      </c>
      <c r="E65"/>
      <c r="F65"/>
      <c r="G65"/>
      <c r="H65"/>
      <c r="I65"/>
    </row>
    <row r="66" spans="1:9" ht="12.75">
      <c r="A66" s="15">
        <v>320</v>
      </c>
      <c r="B66" s="13">
        <f t="shared" si="5"/>
        <v>0.2613044998996808</v>
      </c>
      <c r="C66" s="16">
        <f t="shared" si="6"/>
        <v>0.06669113547495366</v>
      </c>
      <c r="D66" s="14">
        <f t="shared" si="7"/>
        <v>-0.03606209195048983</v>
      </c>
      <c r="E66"/>
      <c r="F66"/>
      <c r="G66"/>
      <c r="H66"/>
      <c r="I66"/>
    </row>
    <row r="67" spans="1:9" ht="12.75">
      <c r="A67" s="15">
        <v>330</v>
      </c>
      <c r="B67" s="13">
        <f t="shared" si="5"/>
        <v>0.2592692934434</v>
      </c>
      <c r="C67" s="16">
        <f t="shared" si="6"/>
        <v>0.06558954612705817</v>
      </c>
      <c r="D67" s="14">
        <f t="shared" si="7"/>
        <v>-0.035535731651679635</v>
      </c>
      <c r="E67"/>
      <c r="F67"/>
      <c r="G67"/>
      <c r="H67"/>
      <c r="I67"/>
    </row>
    <row r="68" spans="1:9" ht="12.75">
      <c r="A68" s="15">
        <v>340</v>
      </c>
      <c r="B68" s="13">
        <f t="shared" si="5"/>
        <v>0.2573270101354548</v>
      </c>
      <c r="C68" s="16">
        <f t="shared" si="6"/>
        <v>0.06453630624179162</v>
      </c>
      <c r="D68" s="14">
        <f t="shared" si="7"/>
        <v>-0.03502636266002551</v>
      </c>
      <c r="E68"/>
      <c r="F68"/>
      <c r="G68"/>
      <c r="H68"/>
      <c r="I68"/>
    </row>
    <row r="69" spans="1:9" ht="12.75">
      <c r="A69" s="15">
        <v>350</v>
      </c>
      <c r="B69" s="13">
        <f t="shared" si="5"/>
        <v>0.2554709084188076</v>
      </c>
      <c r="C69" s="16">
        <f t="shared" si="6"/>
        <v>0.06352812604647251</v>
      </c>
      <c r="D69" s="14">
        <f t="shared" si="7"/>
        <v>-0.03453353483065842</v>
      </c>
      <c r="E69"/>
      <c r="F69"/>
      <c r="G69"/>
      <c r="H69"/>
      <c r="I69"/>
    </row>
    <row r="70" spans="1:9" ht="12.75">
      <c r="A70" s="15">
        <v>360</v>
      </c>
      <c r="B70" s="13">
        <f t="shared" si="5"/>
        <v>0.25369490513253573</v>
      </c>
      <c r="C70" s="16">
        <f t="shared" si="6"/>
        <v>0.06256200746248546</v>
      </c>
      <c r="D70" s="14">
        <f t="shared" si="7"/>
        <v>-0.034056736712866555</v>
      </c>
      <c r="E70"/>
      <c r="F70"/>
      <c r="G70"/>
      <c r="H70"/>
      <c r="I70"/>
    </row>
    <row r="71" spans="1:9" ht="12.75">
      <c r="A71" s="15">
        <v>370</v>
      </c>
      <c r="B71" s="13">
        <f t="shared" si="5"/>
        <v>0.251993495767047</v>
      </c>
      <c r="C71" s="16">
        <f t="shared" si="6"/>
        <v>0.06163521346537696</v>
      </c>
      <c r="D71" s="14">
        <f t="shared" si="7"/>
        <v>-0.033595419474506436</v>
      </c>
      <c r="E71"/>
      <c r="F71"/>
      <c r="G71"/>
      <c r="H71"/>
      <c r="I71"/>
    </row>
    <row r="72" spans="1:9" ht="12.75">
      <c r="A72" s="15">
        <v>380</v>
      </c>
      <c r="B72" s="13">
        <f t="shared" si="5"/>
        <v>0.25036168612546805</v>
      </c>
      <c r="C72" s="16">
        <f t="shared" si="6"/>
        <v>0.06074524098216971</v>
      </c>
      <c r="D72" s="14">
        <f t="shared" si="7"/>
        <v>-0.03314901446908487</v>
      </c>
      <c r="E72"/>
      <c r="F72"/>
      <c r="G72"/>
      <c r="H72"/>
      <c r="I72"/>
    </row>
    <row r="73" spans="1:9" ht="12.75">
      <c r="A73" s="15">
        <v>390</v>
      </c>
      <c r="B73" s="13">
        <f t="shared" si="5"/>
        <v>0.24879493352630033</v>
      </c>
      <c r="C73" s="16">
        <f t="shared" si="6"/>
        <v>0.05988979691757236</v>
      </c>
      <c r="D73" s="14">
        <f t="shared" si="7"/>
        <v>-0.032716946066562114</v>
      </c>
      <c r="E73"/>
      <c r="F73"/>
      <c r="G73"/>
      <c r="H73"/>
      <c r="I73"/>
    </row>
    <row r="74" spans="1:9" ht="12.75">
      <c r="A74" s="15">
        <v>400</v>
      </c>
      <c r="B74" s="13">
        <f t="shared" si="5"/>
        <v>0.2472890960229672</v>
      </c>
      <c r="C74" s="16">
        <f t="shared" si="6"/>
        <v>0.05906677693770682</v>
      </c>
      <c r="D74" s="14">
        <f t="shared" si="7"/>
        <v>-0.032298640946407595</v>
      </c>
      <c r="E74"/>
      <c r="F74"/>
      <c r="G74"/>
      <c r="H74"/>
      <c r="I74"/>
    </row>
    <row r="75" spans="1:9" ht="12.75">
      <c r="A75" s="15">
        <v>410</v>
      </c>
      <c r="B75" s="13">
        <f t="shared" si="5"/>
        <v>0.24584038838816363</v>
      </c>
      <c r="C75" s="16">
        <f t="shared" si="6"/>
        <v>0.05827424667857086</v>
      </c>
      <c r="D75" s="14">
        <f t="shared" si="7"/>
        <v>-0.03189353474343969</v>
      </c>
      <c r="E75"/>
      <c r="F75"/>
      <c r="G75"/>
      <c r="H75"/>
      <c r="I75"/>
    </row>
    <row r="76" spans="1:9" ht="12.75">
      <c r="A76" s="15">
        <v>420</v>
      </c>
      <c r="B76" s="13">
        <f t="shared" si="5"/>
        <v>0.2444453438297756</v>
      </c>
      <c r="C76" s="16">
        <f t="shared" si="6"/>
        <v>0.05751042508399287</v>
      </c>
      <c r="D76" s="14">
        <f t="shared" si="7"/>
        <v>-0.03150107671112286</v>
      </c>
      <c r="E76"/>
      <c r="F76"/>
      <c r="G76"/>
      <c r="H76"/>
      <c r="I76"/>
    </row>
    <row r="77" spans="1:9" ht="12.75">
      <c r="A77" s="15">
        <v>430</v>
      </c>
      <c r="B77" s="13">
        <f t="shared" si="5"/>
        <v>0.2431007805819152</v>
      </c>
      <c r="C77" s="16">
        <f t="shared" si="6"/>
        <v>0.05677366961288638</v>
      </c>
      <c r="D77" s="14">
        <f t="shared" si="7"/>
        <v>-0.031120732900412923</v>
      </c>
      <c r="E77"/>
      <c r="F77"/>
      <c r="G77"/>
      <c r="H77"/>
      <c r="I77"/>
    </row>
    <row r="78" spans="1:9" ht="12.75">
      <c r="A78" s="15">
        <v>440</v>
      </c>
      <c r="B78" s="13">
        <f t="shared" si="5"/>
        <v>0.24180377265810432</v>
      </c>
      <c r="C78" s="16">
        <f t="shared" si="6"/>
        <v>0.05606246308753008</v>
      </c>
      <c r="D78" s="14">
        <f t="shared" si="7"/>
        <v>-0.03075198822867311</v>
      </c>
      <c r="E78"/>
      <c r="F78"/>
      <c r="G78"/>
      <c r="H78"/>
      <c r="I78"/>
    </row>
    <row r="79" spans="1:9" ht="12.75">
      <c r="A79" s="15">
        <v>450</v>
      </c>
      <c r="B79" s="13">
        <f t="shared" si="5"/>
        <v>0.24055162417063752</v>
      </c>
      <c r="C79" s="16">
        <f t="shared" si="6"/>
        <v>0.055375401983180354</v>
      </c>
      <c r="D79" s="14">
        <f t="shared" si="7"/>
        <v>-0.030394347721122157</v>
      </c>
      <c r="E79"/>
      <c r="F79"/>
      <c r="G79"/>
      <c r="H79"/>
      <c r="I79"/>
    </row>
    <row r="80" spans="1:9" ht="12.75">
      <c r="A80" s="15">
        <v>460</v>
      </c>
      <c r="B80" s="13">
        <f t="shared" si="5"/>
        <v>0.23934184671598238</v>
      </c>
      <c r="C80" s="16">
        <f t="shared" si="6"/>
        <v>0.054711185984639164</v>
      </c>
      <c r="D80" s="14">
        <f t="shared" si="7"/>
        <v>-0.030047337138325487</v>
      </c>
      <c r="E80"/>
      <c r="F80"/>
      <c r="G80"/>
      <c r="H80"/>
      <c r="I80"/>
    </row>
    <row r="81" spans="1:9" ht="12.75">
      <c r="A81" s="15">
        <v>470</v>
      </c>
      <c r="B81" s="13">
        <f t="shared" si="5"/>
        <v>0.23817213940489806</v>
      </c>
      <c r="C81" s="16">
        <f t="shared" si="6"/>
        <v>0.054068608657645165</v>
      </c>
      <c r="D81" s="14">
        <f t="shared" si="7"/>
        <v>-0.029710503151413603</v>
      </c>
      <c r="E81"/>
      <c r="F81"/>
      <c r="G81"/>
      <c r="H81"/>
      <c r="I81"/>
    </row>
    <row r="82" spans="1:9" ht="12.75">
      <c r="A82" s="15">
        <v>480</v>
      </c>
      <c r="B82" s="13">
        <f t="shared" si="5"/>
        <v>0.23704037118105742</v>
      </c>
      <c r="C82" s="16">
        <f t="shared" si="6"/>
        <v>0.05344654910240935</v>
      </c>
      <c r="D82" s="14">
        <f t="shared" si="7"/>
        <v>-0.029383413187596394</v>
      </c>
      <c r="E82"/>
      <c r="F82"/>
      <c r="G82"/>
      <c r="H82"/>
      <c r="I82"/>
    </row>
    <row r="83" spans="1:9" ht="12.75">
      <c r="A83" s="15">
        <v>490</v>
      </c>
      <c r="B83" s="13">
        <f t="shared" si="5"/>
        <v>0.23594456512594386</v>
      </c>
      <c r="C83" s="16">
        <f t="shared" si="6"/>
        <v>0.052843964473561156</v>
      </c>
      <c r="D83" s="14">
        <f t="shared" si="7"/>
        <v>-0.02906565503889294</v>
      </c>
      <c r="E83"/>
      <c r="F83"/>
      <c r="G83"/>
      <c r="H83"/>
      <c r="I83"/>
    </row>
    <row r="84" spans="1:9" ht="12.75">
      <c r="A84" s="15">
        <v>500</v>
      </c>
      <c r="B84" s="13">
        <f t="shared" si="5"/>
        <v>0.2348828844927341</v>
      </c>
      <c r="C84" s="16">
        <f t="shared" si="6"/>
        <v>0.05225988326550131</v>
      </c>
      <c r="D84" s="14">
        <f t="shared" si="7"/>
        <v>-0.028756836304536283</v>
      </c>
      <c r="E84"/>
      <c r="F84"/>
      <c r="G84"/>
      <c r="H84"/>
      <c r="I84"/>
    </row>
    <row r="85" spans="1:9" ht="12.75">
      <c r="A85" s="15">
        <v>510</v>
      </c>
      <c r="B85" s="13">
        <f t="shared" si="5"/>
        <v>0.2338536202494219</v>
      </c>
      <c r="C85" s="16">
        <f t="shared" si="6"/>
        <v>0.0516933992749446</v>
      </c>
      <c r="D85" s="14">
        <f t="shared" si="7"/>
        <v>-0.0284565837203231</v>
      </c>
      <c r="E85"/>
      <c r="F85"/>
      <c r="G85"/>
      <c r="H85"/>
      <c r="I85"/>
    </row>
    <row r="86" spans="1:9" ht="12.75">
      <c r="A86" s="15">
        <v>520</v>
      </c>
      <c r="B86" s="13">
        <f t="shared" si="5"/>
        <v>0.23285517994291927</v>
      </c>
      <c r="C86" s="16">
        <f t="shared" si="6"/>
        <v>0.051143666163524816</v>
      </c>
      <c r="D86" s="14">
        <f t="shared" si="7"/>
        <v>-0.028164542415145617</v>
      </c>
      <c r="E86"/>
      <c r="F86"/>
      <c r="G86"/>
      <c r="H86"/>
      <c r="I86"/>
    </row>
    <row r="87" spans="1:9" ht="12.75">
      <c r="A87" s="15">
        <v>530</v>
      </c>
      <c r="B87" s="13">
        <f t="shared" si="5"/>
        <v>0.23188607772235434</v>
      </c>
      <c r="C87" s="16">
        <f t="shared" si="6"/>
        <v>0.05060989255295673</v>
      </c>
      <c r="D87" s="14">
        <f t="shared" si="7"/>
        <v>-0.0278803751249127</v>
      </c>
      <c r="E87"/>
      <c r="F87"/>
      <c r="G87"/>
      <c r="H87"/>
      <c r="I87"/>
    </row>
    <row r="88" spans="1:9" ht="12.75">
      <c r="A88" s="15">
        <v>540</v>
      </c>
      <c r="B88" s="13">
        <f aca="true" t="shared" si="8" ref="B88:B119">$G$3+($G$4-$G$3)*(1+($G$5*A88)^$G$6)^(-$G$7)</f>
        <v>0.23094492538214179</v>
      </c>
      <c r="C88" s="16">
        <f aca="true" t="shared" si="9" ref="C88:C119">$G$7*$G$6*($G$4-$G$3)*($G$5*A88)^$G$6*(1+($G$5*A88)^$G$6)^(-$G$7-1)</f>
        <v>0.05009133759358938</v>
      </c>
      <c r="D88" s="14">
        <f aca="true" t="shared" si="10" ref="D88:D119">$G$7*$G$6*($G$4-$G$3)*($G$5)^$G$6*($G$6*A88^($G$6-1)*(1+($G$5*A88)^$G$6)^(-$G$7-1)+A88^$G$6*(-$G$7-1)*$G$5^($G$6)*$G$6*A88^($G$6-1)*(1+($G$5*A88)^$G$6)^(-$G$7-2))*A88</f>
        <v>-0.027603761386425993</v>
      </c>
      <c r="E88"/>
      <c r="F88"/>
      <c r="G88"/>
      <c r="H88"/>
      <c r="I88"/>
    </row>
    <row r="89" spans="1:9" ht="12.75">
      <c r="A89" s="15">
        <v>550</v>
      </c>
      <c r="B89" s="13">
        <f t="shared" si="8"/>
        <v>0.23003042430433104</v>
      </c>
      <c r="C89" s="16">
        <f t="shared" si="9"/>
        <v>0.049587306954433114</v>
      </c>
      <c r="D89" s="14">
        <f t="shared" si="10"/>
        <v>-0.027334396727919236</v>
      </c>
      <c r="E89"/>
      <c r="F89"/>
      <c r="G89"/>
      <c r="H89"/>
      <c r="I89"/>
    </row>
    <row r="90" spans="1:9" ht="12.75">
      <c r="A90" s="15">
        <v>560</v>
      </c>
      <c r="B90" s="13">
        <f t="shared" si="8"/>
        <v>0.22914135819581655</v>
      </c>
      <c r="C90" s="16">
        <f t="shared" si="9"/>
        <v>0.04909714918903025</v>
      </c>
      <c r="D90" s="14">
        <f t="shared" si="10"/>
        <v>-0.027071991868467243</v>
      </c>
      <c r="E90"/>
      <c r="F90"/>
      <c r="G90"/>
      <c r="H90"/>
      <c r="I90"/>
    </row>
    <row r="91" spans="1:9" ht="12.75">
      <c r="A91" s="15">
        <v>570</v>
      </c>
      <c r="B91" s="13">
        <f t="shared" si="8"/>
        <v>0.22827658652969196</v>
      </c>
      <c r="C91" s="16">
        <f t="shared" si="9"/>
        <v>0.0486202524370088</v>
      </c>
      <c r="D91" s="14">
        <f t="shared" si="10"/>
        <v>-0.026816271935048135</v>
      </c>
      <c r="E91"/>
      <c r="F91"/>
      <c r="G91"/>
      <c r="H91"/>
      <c r="I91"/>
    </row>
    <row r="92" spans="1:9" ht="12.75">
      <c r="A92" s="15">
        <v>580</v>
      </c>
      <c r="B92" s="13">
        <f t="shared" si="8"/>
        <v>0.22743503861173353</v>
      </c>
      <c r="C92" s="16">
        <f t="shared" si="9"/>
        <v>0.048156041425923966</v>
      </c>
      <c r="D92" s="14">
        <f t="shared" si="10"/>
        <v>-0.026566975703415777</v>
      </c>
      <c r="E92"/>
      <c r="F92"/>
      <c r="G92"/>
      <c r="H92"/>
      <c r="I92"/>
    </row>
    <row r="93" spans="1:9" ht="12.75">
      <c r="A93" s="15">
        <v>590</v>
      </c>
      <c r="B93" s="13">
        <f t="shared" si="8"/>
        <v>0.2266157082030223</v>
      </c>
      <c r="C93" s="16">
        <f t="shared" si="9"/>
        <v>0.047703974742135447</v>
      </c>
      <c r="D93" s="14">
        <f t="shared" si="10"/>
        <v>-0.02632385486692995</v>
      </c>
      <c r="E93"/>
      <c r="F93"/>
      <c r="G93"/>
      <c r="H93"/>
      <c r="I93"/>
    </row>
    <row r="94" spans="1:9" ht="12.75">
      <c r="A94" s="15">
        <v>600</v>
      </c>
      <c r="B94" s="13">
        <f t="shared" si="8"/>
        <v>0.2258176486383289</v>
      </c>
      <c r="C94" s="16">
        <f t="shared" si="9"/>
        <v>0.047263542343093386</v>
      </c>
      <c r="D94" s="14">
        <f t="shared" si="10"/>
        <v>-0.026086673335982656</v>
      </c>
      <c r="E94"/>
      <c r="F94"/>
      <c r="G94"/>
      <c r="H94"/>
      <c r="I94"/>
    </row>
    <row r="95" spans="1:9" ht="12.75">
      <c r="A95" s="15">
        <v>610</v>
      </c>
      <c r="B95" s="13">
        <f t="shared" si="8"/>
        <v>0.22503996838730037</v>
      </c>
      <c r="C95" s="16">
        <f t="shared" si="9"/>
        <v>0.04683426328656928</v>
      </c>
      <c r="D95" s="14">
        <f t="shared" si="10"/>
        <v>-0.025855206569509733</v>
      </c>
      <c r="E95"/>
      <c r="F95"/>
      <c r="G95"/>
      <c r="H95"/>
      <c r="I95"/>
    </row>
    <row r="96" spans="1:9" ht="12.75">
      <c r="A96" s="15">
        <v>620</v>
      </c>
      <c r="B96" s="13">
        <f t="shared" si="8"/>
        <v>0.22428182701189303</v>
      </c>
      <c r="C96" s="16">
        <f t="shared" si="9"/>
        <v>0.04641568365513294</v>
      </c>
      <c r="D96" s="14">
        <f t="shared" si="10"/>
        <v>-0.025629240939212563</v>
      </c>
      <c r="E96"/>
      <c r="F96"/>
      <c r="G96"/>
      <c r="H96"/>
      <c r="I96"/>
    </row>
    <row r="97" spans="1:9" ht="12.75">
      <c r="A97" s="15">
        <v>630</v>
      </c>
      <c r="B97" s="13">
        <f t="shared" si="8"/>
        <v>0.2235424314790388</v>
      </c>
      <c r="C97" s="16">
        <f t="shared" si="9"/>
        <v>0.04600737465660644</v>
      </c>
      <c r="D97" s="14">
        <f t="shared" si="10"/>
        <v>-0.02540857312648853</v>
      </c>
      <c r="E97"/>
      <c r="F97"/>
      <c r="G97"/>
      <c r="H97"/>
      <c r="I97"/>
    </row>
    <row r="98" spans="1:9" ht="12.75">
      <c r="A98" s="15">
        <v>640</v>
      </c>
      <c r="B98" s="13">
        <f t="shared" si="8"/>
        <v>0.22282103279233934</v>
      </c>
      <c r="C98" s="16">
        <f t="shared" si="9"/>
        <v>0.0456089308833525</v>
      </c>
      <c r="D98" s="14">
        <f t="shared" si="10"/>
        <v>-0.025193009551581276</v>
      </c>
      <c r="E98"/>
      <c r="F98"/>
      <c r="G98"/>
      <c r="H98"/>
      <c r="I98"/>
    </row>
    <row r="99" spans="1:9" ht="12.75">
      <c r="A99" s="15">
        <v>650</v>
      </c>
      <c r="B99" s="13">
        <f t="shared" si="8"/>
        <v>0.2221169229107644</v>
      </c>
      <c r="C99" s="16">
        <f t="shared" si="9"/>
        <v>0.04521996871512553</v>
      </c>
      <c r="D99" s="14">
        <f t="shared" si="10"/>
        <v>-0.024982365834154755</v>
      </c>
      <c r="E99"/>
      <c r="F99"/>
      <c r="G99"/>
      <c r="H99"/>
      <c r="I99"/>
    </row>
    <row r="100" spans="1:9" ht="12.75">
      <c r="A100" s="15">
        <v>660</v>
      </c>
      <c r="B100" s="13">
        <f t="shared" si="8"/>
        <v>0.22142943192597375</v>
      </c>
      <c r="C100" s="16">
        <f t="shared" si="9"/>
        <v>0.04484012485186165</v>
      </c>
      <c r="D100" s="14">
        <f t="shared" si="10"/>
        <v>-0.024776466284234286</v>
      </c>
      <c r="E100"/>
      <c r="F100"/>
      <c r="G100"/>
      <c r="H100"/>
      <c r="I100"/>
    </row>
    <row r="101" spans="1:9" ht="12.75">
      <c r="A101" s="15">
        <v>670</v>
      </c>
      <c r="B101" s="13">
        <f t="shared" si="8"/>
        <v>0.2207579254730636</v>
      </c>
      <c r="C101" s="16">
        <f t="shared" si="9"/>
        <v>0.04446905496423299</v>
      </c>
      <c r="D101" s="14">
        <f t="shared" si="10"/>
        <v>-0.024575143422319274</v>
      </c>
      <c r="E101"/>
      <c r="F101"/>
      <c r="G101"/>
      <c r="H101"/>
      <c r="I101"/>
    </row>
    <row r="102" spans="1:9" ht="12.75">
      <c r="A102" s="15">
        <v>680</v>
      </c>
      <c r="B102" s="13">
        <f t="shared" si="8"/>
        <v>0.2201018023523234</v>
      </c>
      <c r="C102" s="16">
        <f t="shared" si="9"/>
        <v>0.04410643245107608</v>
      </c>
      <c r="D102" s="14">
        <f t="shared" si="10"/>
        <v>-0.024378237527370544</v>
      </c>
      <c r="E102"/>
      <c r="F102"/>
      <c r="G102"/>
      <c r="H102"/>
      <c r="I102"/>
    </row>
    <row r="103" spans="1:9" ht="12.75">
      <c r="A103" s="15">
        <v>690</v>
      </c>
      <c r="B103" s="13">
        <f t="shared" si="8"/>
        <v>0.21946049234202925</v>
      </c>
      <c r="C103" s="16">
        <f t="shared" si="9"/>
        <v>0.0437519472939322</v>
      </c>
      <c r="D103" s="14">
        <f t="shared" si="10"/>
        <v>-0.024185596211318588</v>
      </c>
      <c r="E103"/>
      <c r="F103"/>
      <c r="G103"/>
      <c r="H103"/>
      <c r="I103"/>
    </row>
    <row r="104" spans="1:9" ht="12.75">
      <c r="A104" s="15">
        <v>700</v>
      </c>
      <c r="B104" s="13">
        <f t="shared" si="8"/>
        <v>0.21883345418444655</v>
      </c>
      <c r="C104" s="16">
        <f t="shared" si="9"/>
        <v>0.043405304999946014</v>
      </c>
      <c r="D104" s="14">
        <f t="shared" si="10"/>
        <v>-0.023997074018729005</v>
      </c>
      <c r="E104"/>
      <c r="F104"/>
      <c r="G104"/>
      <c r="H104"/>
      <c r="I104"/>
    </row>
    <row r="105" spans="1:9" ht="12.75">
      <c r="A105" s="15">
        <v>710</v>
      </c>
      <c r="B105" s="13">
        <f t="shared" si="8"/>
        <v>0.2182201737291017</v>
      </c>
      <c r="C105" s="16">
        <f t="shared" si="9"/>
        <v>0.04306622562525124</v>
      </c>
      <c r="D105" s="14">
        <f t="shared" si="10"/>
        <v>-0.023812532050252296</v>
      </c>
      <c r="E105"/>
      <c r="F105"/>
      <c r="G105"/>
      <c r="H105"/>
      <c r="I105"/>
    </row>
    <row r="106" spans="1:9" ht="12.75">
      <c r="A106" s="15">
        <v>720</v>
      </c>
      <c r="B106" s="13">
        <f t="shared" si="8"/>
        <v>0.21762016221904867</v>
      </c>
      <c r="C106" s="16">
        <f t="shared" si="9"/>
        <v>0.04273444287176812</v>
      </c>
      <c r="D106" s="14">
        <f t="shared" si="10"/>
        <v>-0.023631837608538767</v>
      </c>
      <c r="E106"/>
      <c r="F106"/>
      <c r="G106"/>
      <c r="H106"/>
      <c r="I106"/>
    </row>
    <row r="107" spans="1:9" ht="12.75">
      <c r="A107" s="15">
        <v>730</v>
      </c>
      <c r="B107" s="13">
        <f t="shared" si="8"/>
        <v>0.2170329547073263</v>
      </c>
      <c r="C107" s="16">
        <f t="shared" si="9"/>
        <v>0.04240970325103362</v>
      </c>
      <c r="D107" s="14">
        <f t="shared" si="10"/>
        <v>-0.023454863865295633</v>
      </c>
      <c r="E107"/>
      <c r="F107"/>
      <c r="G107"/>
      <c r="H107"/>
      <c r="I107"/>
    </row>
    <row r="108" spans="1:9" ht="12.75">
      <c r="A108" s="15">
        <v>740</v>
      </c>
      <c r="B108" s="13">
        <f t="shared" si="8"/>
        <v>0.21645810859210593</v>
      </c>
      <c r="C108" s="16">
        <f t="shared" si="9"/>
        <v>0.04209176530931293</v>
      </c>
      <c r="D108" s="14">
        <f t="shared" si="10"/>
        <v>-0.023281489548254906</v>
      </c>
      <c r="E108"/>
      <c r="F108"/>
      <c r="G108"/>
      <c r="H108"/>
      <c r="I108"/>
    </row>
    <row r="109" spans="1:9" ht="12.75">
      <c r="A109" s="15">
        <v>750</v>
      </c>
      <c r="B109" s="13">
        <f t="shared" si="8"/>
        <v>0.215895202260181</v>
      </c>
      <c r="C109" s="16">
        <f t="shared" si="9"/>
        <v>0.041780398908798325</v>
      </c>
      <c r="D109" s="14">
        <f t="shared" si="10"/>
        <v>-0.02311159864683319</v>
      </c>
      <c r="E109"/>
      <c r="F109"/>
      <c r="G109"/>
      <c r="H109"/>
      <c r="I109"/>
    </row>
    <row r="110" spans="1:9" ht="12.75">
      <c r="A110" s="15">
        <v>760</v>
      </c>
      <c r="B110" s="13">
        <f t="shared" si="8"/>
        <v>0.21534383382947697</v>
      </c>
      <c r="C110" s="16">
        <f t="shared" si="9"/>
        <v>0.04147538456019549</v>
      </c>
      <c r="D110" s="14">
        <f t="shared" si="10"/>
        <v>-0.02294508013535152</v>
      </c>
      <c r="E110"/>
      <c r="F110"/>
      <c r="G110"/>
      <c r="H110"/>
      <c r="I110"/>
    </row>
    <row r="111" spans="1:9" ht="12.75">
      <c r="A111" s="15">
        <v>770</v>
      </c>
      <c r="B111" s="13">
        <f t="shared" si="8"/>
        <v>0.21480361998217085</v>
      </c>
      <c r="C111" s="16">
        <f t="shared" si="9"/>
        <v>0.041176512802446164</v>
      </c>
      <c r="D111" s="14">
        <f t="shared" si="10"/>
        <v>-0.02278182771272468</v>
      </c>
      <c r="E111"/>
      <c r="F111"/>
      <c r="G111"/>
      <c r="H111"/>
      <c r="I111"/>
    </row>
    <row r="112" spans="1:9" ht="12.75">
      <c r="A112" s="15">
        <v>780</v>
      </c>
      <c r="B112" s="13">
        <f t="shared" si="8"/>
        <v>0.21427419488082136</v>
      </c>
      <c r="C112" s="16">
        <f t="shared" si="9"/>
        <v>0.040883583625730927</v>
      </c>
      <c r="D112" s="14">
        <f t="shared" si="10"/>
        <v>-0.0226217395575892</v>
      </c>
      <c r="E112"/>
      <c r="F112"/>
      <c r="G112"/>
      <c r="H112"/>
      <c r="I112"/>
    </row>
    <row r="113" spans="1:9" ht="12.75">
      <c r="A113" s="15">
        <v>790</v>
      </c>
      <c r="B113" s="13">
        <f t="shared" si="8"/>
        <v>0.21375520916063576</v>
      </c>
      <c r="C113" s="16">
        <f t="shared" si="9"/>
        <v>0.04059640593425213</v>
      </c>
      <c r="D113" s="14">
        <f t="shared" si="10"/>
        <v>-0.02246471809790491</v>
      </c>
      <c r="E113"/>
      <c r="F113"/>
      <c r="G113"/>
      <c r="H113"/>
      <c r="I113"/>
    </row>
    <row r="114" spans="1:9" ht="12.75">
      <c r="A114" s="15">
        <v>800</v>
      </c>
      <c r="B114" s="13">
        <f t="shared" si="8"/>
        <v>0.2132463289916464</v>
      </c>
      <c r="C114" s="16">
        <f t="shared" si="9"/>
        <v>0.04031479704562027</v>
      </c>
      <c r="D114" s="14">
        <f t="shared" si="10"/>
        <v>-0.022310669794117846</v>
      </c>
      <c r="E114"/>
      <c r="F114"/>
      <c r="G114"/>
      <c r="H114"/>
      <c r="I114"/>
    </row>
    <row r="115" spans="1:9" ht="12.75">
      <c r="A115" s="15">
        <v>810</v>
      </c>
      <c r="B115" s="13">
        <f t="shared" si="8"/>
        <v>0.2127472352051492</v>
      </c>
      <c r="C115" s="16">
        <f t="shared" si="9"/>
        <v>0.040038582223950486</v>
      </c>
      <c r="D115" s="14">
        <f t="shared" si="10"/>
        <v>-0.022159504935023267</v>
      </c>
      <c r="E115"/>
      <c r="F115"/>
      <c r="G115"/>
      <c r="H115"/>
      <c r="I115"/>
    </row>
    <row r="116" spans="1:9" ht="12.75">
      <c r="A116" s="15">
        <v>820</v>
      </c>
      <c r="B116" s="13">
        <f t="shared" si="8"/>
        <v>0.2122576224792758</v>
      </c>
      <c r="C116" s="16">
        <f t="shared" si="9"/>
        <v>0.039767594244036746</v>
      </c>
      <c r="D116" s="14">
        <f t="shared" si="10"/>
        <v>-0.022011137445523035</v>
      </c>
      <c r="E116"/>
      <c r="F116"/>
      <c r="G116"/>
      <c r="H116"/>
      <c r="I116"/>
    </row>
    <row r="117" spans="1:9" ht="12.75">
      <c r="A117" s="15">
        <v>830</v>
      </c>
      <c r="B117" s="13">
        <f t="shared" si="8"/>
        <v>0.21177719857903554</v>
      </c>
      <c r="C117" s="16">
        <f t="shared" si="9"/>
        <v>0.039501672984205025</v>
      </c>
      <c r="D117" s="14">
        <f t="shared" si="10"/>
        <v>-0.021865484705531856</v>
      </c>
      <c r="E117"/>
      <c r="F117"/>
      <c r="G117"/>
      <c r="H117"/>
      <c r="I117"/>
    </row>
    <row r="118" spans="1:4" ht="12.75">
      <c r="A118" s="15">
        <v>840</v>
      </c>
      <c r="B118" s="13">
        <f t="shared" si="8"/>
        <v>0.21130568364658403</v>
      </c>
      <c r="C118" s="16">
        <f t="shared" si="9"/>
        <v>0.039240665045652934</v>
      </c>
      <c r="D118" s="14">
        <f t="shared" si="10"/>
        <v>-0.02172246737931414</v>
      </c>
    </row>
    <row r="119" spans="1:4" ht="12.75">
      <c r="A119" s="15">
        <v>850</v>
      </c>
      <c r="B119" s="13">
        <f t="shared" si="8"/>
        <v>0.21084280953784856</v>
      </c>
      <c r="C119" s="16">
        <f t="shared" si="9"/>
        <v>0.038984423396277515</v>
      </c>
      <c r="D119" s="14">
        <f t="shared" si="10"/>
        <v>-0.02158200925460008</v>
      </c>
    </row>
    <row r="120" spans="1:4" ht="12.75">
      <c r="A120" s="15">
        <v>860</v>
      </c>
      <c r="B120" s="13">
        <f aca="true" t="shared" si="11" ref="B120:B151">$G$3+($G$4-$G$3)*(1+($G$5*A120)^$G$6)^(-$G$7)</f>
        <v>0.2103883192019828</v>
      </c>
      <c r="C120" s="16">
        <f aca="true" t="shared" si="12" ref="C120:C151">$G$7*$G$6*($G$4-$G$3)*($G$5*A120)^$G$6*(1+($G$5*A120)^$G$6)^(-$G$7-1)</f>
        <v>0.03873280703716092</v>
      </c>
      <c r="D120" s="14">
        <f aca="true" t="shared" si="13" ref="D120:D151">$G$7*$G$6*($G$4-$G$3)*($G$5)^$G$6*($G$6*A120^($G$6-1)*(1+($G$5*A120)^$G$6)^(-$G$7-1)+A120^$G$6*(-$G$7-1)*$G$5^($G$6)*$G$6*A120^($G$6-1)*(1+($G$5*A120)^$G$6)^(-$G$7-2))*A120</f>
        <v>-0.021444037090863625</v>
      </c>
    </row>
    <row r="121" spans="1:4" ht="12.75">
      <c r="A121" s="15">
        <v>870</v>
      </c>
      <c r="B121" s="13">
        <f t="shared" si="11"/>
        <v>0.20994196610042665</v>
      </c>
      <c r="C121" s="16">
        <f t="shared" si="12"/>
        <v>0.03848568069003981</v>
      </c>
      <c r="D121" s="14">
        <f t="shared" si="13"/>
        <v>-0.021308480476173702</v>
      </c>
    </row>
    <row r="122" spans="1:4" ht="12.75">
      <c r="A122" s="15">
        <v>880</v>
      </c>
      <c r="B122" s="13">
        <f t="shared" si="11"/>
        <v>0.20950351366262457</v>
      </c>
      <c r="C122" s="16">
        <f t="shared" si="12"/>
        <v>0.038242914504224346</v>
      </c>
      <c r="D122" s="14">
        <f t="shared" si="13"/>
        <v>-0.021175271692098985</v>
      </c>
    </row>
    <row r="123" spans="1:4" ht="12.75">
      <c r="A123" s="15">
        <v>890</v>
      </c>
      <c r="B123" s="13">
        <f t="shared" si="11"/>
        <v>0.20907273477570554</v>
      </c>
      <c r="C123" s="16">
        <f t="shared" si="12"/>
        <v>0.03800438378156029</v>
      </c>
      <c r="D123" s="14">
        <f t="shared" si="13"/>
        <v>-0.021044345586143882</v>
      </c>
    </row>
    <row r="124" spans="1:4" ht="12.75">
      <c r="A124" s="15">
        <v>900</v>
      </c>
      <c r="B124" s="13">
        <f t="shared" si="11"/>
        <v>0.2086494113056525</v>
      </c>
      <c r="C124" s="16">
        <f t="shared" si="12"/>
        <v>0.037769968718142984</v>
      </c>
      <c r="D124" s="14">
        <f t="shared" si="13"/>
        <v>-0.020915639451259734</v>
      </c>
    </row>
    <row r="125" spans="1:4" ht="12.75">
      <c r="A125" s="15">
        <v>910</v>
      </c>
      <c r="B125" s="13">
        <f t="shared" si="11"/>
        <v>0.2082333336476957</v>
      </c>
      <c r="C125" s="16">
        <f t="shared" si="12"/>
        <v>0.0375395541615966</v>
      </c>
      <c r="D125" s="14">
        <f t="shared" si="13"/>
        <v>-0.0207890929119832</v>
      </c>
    </row>
    <row r="126" spans="1:4" ht="12.75">
      <c r="A126" s="15">
        <v>920</v>
      </c>
      <c r="B126" s="13">
        <f t="shared" si="11"/>
        <v>0.20782430030384946</v>
      </c>
      <c r="C126" s="16">
        <f t="shared" si="12"/>
        <v>0.03731302938282769</v>
      </c>
      <c r="D126" s="14">
        <f t="shared" si="13"/>
        <v>-0.020664647816799546</v>
      </c>
    </row>
    <row r="127" spans="1:4" ht="12.75">
      <c r="A127" s="15">
        <v>930</v>
      </c>
      <c r="B127" s="13">
        <f t="shared" si="11"/>
        <v>0.20742211748567957</v>
      </c>
      <c r="C127" s="16">
        <f t="shared" si="12"/>
        <v>0.03709028786124921</v>
      </c>
      <c r="D127" s="14">
        <f t="shared" si="13"/>
        <v>-0.02054224813634073</v>
      </c>
    </row>
    <row r="128" spans="1:4" ht="12.75">
      <c r="A128" s="15">
        <v>940</v>
      </c>
      <c r="B128" s="13">
        <f t="shared" si="11"/>
        <v>0.20702659874054472</v>
      </c>
      <c r="C128" s="16">
        <f t="shared" si="12"/>
        <v>0.036871227082549266</v>
      </c>
      <c r="D128" s="14">
        <f t="shared" si="13"/>
        <v>-0.020421839867074583</v>
      </c>
    </row>
    <row r="129" spans="1:4" ht="12.75">
      <c r="A129" s="15">
        <v>950</v>
      </c>
      <c r="B129" s="13">
        <f t="shared" si="11"/>
        <v>0.2066375645996914</v>
      </c>
      <c r="C129" s="16">
        <f t="shared" si="12"/>
        <v>0.036655748348153626</v>
      </c>
      <c r="D129" s="14">
        <f t="shared" si="13"/>
        <v>-0.020303370940130745</v>
      </c>
    </row>
    <row r="130" spans="1:4" ht="12.75">
      <c r="A130" s="15">
        <v>960</v>
      </c>
      <c r="B130" s="13">
        <f t="shared" si="11"/>
        <v>0.2062548422467123</v>
      </c>
      <c r="C130" s="16">
        <f t="shared" si="12"/>
        <v>0.0364437565955918</v>
      </c>
      <c r="D130" s="14">
        <f t="shared" si="13"/>
        <v>-0.020186791134975457</v>
      </c>
    </row>
    <row r="131" spans="1:4" ht="12.75">
      <c r="A131" s="15">
        <v>970</v>
      </c>
      <c r="B131" s="13">
        <f t="shared" si="11"/>
        <v>0.20587826520499236</v>
      </c>
      <c r="C131" s="16">
        <f t="shared" si="12"/>
        <v>0.03623516022904392</v>
      </c>
      <c r="D131" s="14">
        <f t="shared" si="13"/>
        <v>-0.02007205199762434</v>
      </c>
    </row>
    <row r="132" spans="1:4" ht="12.75">
      <c r="A132" s="15">
        <v>980</v>
      </c>
      <c r="B132" s="13">
        <f t="shared" si="11"/>
        <v>0.20550767304287254</v>
      </c>
      <c r="C132" s="16">
        <f t="shared" si="12"/>
        <v>0.03602987095939342</v>
      </c>
      <c r="D132" s="14">
        <f t="shared" si="13"/>
        <v>-0.019959106763136676</v>
      </c>
    </row>
    <row r="133" spans="1:4" ht="12.75">
      <c r="A133" s="15">
        <v>990</v>
      </c>
      <c r="B133" s="13">
        <f t="shared" si="11"/>
        <v>0.2051429110953597</v>
      </c>
      <c r="C133" s="16">
        <f t="shared" si="12"/>
        <v>0.03582780365316628</v>
      </c>
      <c r="D133" s="14">
        <f t="shared" si="13"/>
        <v>-0.019847910282131367</v>
      </c>
    </row>
    <row r="134" spans="1:4" ht="12.75">
      <c r="A134" s="15">
        <v>1000</v>
      </c>
      <c r="B134" s="13">
        <f t="shared" si="11"/>
        <v>0.20478383020129692</v>
      </c>
      <c r="C134" s="16">
        <f t="shared" si="12"/>
        <v>0.03562887618978065</v>
      </c>
      <c r="D134" s="14">
        <f t="shared" si="13"/>
        <v>-0.019738418951077363</v>
      </c>
    </row>
    <row r="135" spans="1:4" ht="12.75">
      <c r="A135" s="15">
        <v>1100</v>
      </c>
      <c r="B135" s="13">
        <f t="shared" si="11"/>
        <v>0.20147613960215532</v>
      </c>
      <c r="C135" s="16">
        <f t="shared" si="12"/>
        <v>0.033796130783577454</v>
      </c>
      <c r="D135" s="14">
        <f t="shared" si="13"/>
        <v>-0.018728678427464812</v>
      </c>
    </row>
    <row r="136" spans="1:4" ht="12.75">
      <c r="A136" s="15">
        <v>1200</v>
      </c>
      <c r="B136" s="13">
        <f t="shared" si="11"/>
        <v>0.19860526823301164</v>
      </c>
      <c r="C136" s="16">
        <f t="shared" si="12"/>
        <v>0.03220501347327048</v>
      </c>
      <c r="D136" s="14">
        <f t="shared" si="13"/>
        <v>-0.017850794132509656</v>
      </c>
    </row>
    <row r="137" spans="1:4" ht="12.75">
      <c r="A137" s="15">
        <v>1300</v>
      </c>
      <c r="B137" s="13">
        <f t="shared" si="11"/>
        <v>0.19608384203315649</v>
      </c>
      <c r="C137" s="16">
        <f t="shared" si="12"/>
        <v>0.03080730651956843</v>
      </c>
      <c r="D137" s="14">
        <f t="shared" si="13"/>
        <v>-0.01707880737349891</v>
      </c>
    </row>
    <row r="138" spans="1:4" ht="12.75">
      <c r="A138" s="15">
        <v>1400</v>
      </c>
      <c r="B138" s="13">
        <f t="shared" si="11"/>
        <v>0.19384703958284197</v>
      </c>
      <c r="C138" s="16">
        <f t="shared" si="12"/>
        <v>0.02956720109758464</v>
      </c>
      <c r="D138" s="14">
        <f t="shared" si="13"/>
        <v>-0.016393324930226705</v>
      </c>
    </row>
    <row r="139" spans="1:4" ht="12.75">
      <c r="A139" s="15">
        <v>1500</v>
      </c>
      <c r="B139" s="13">
        <f t="shared" si="11"/>
        <v>0.19184563820397504</v>
      </c>
      <c r="C139" s="16">
        <f t="shared" si="12"/>
        <v>0.028457484576907218</v>
      </c>
      <c r="D139" s="14">
        <f t="shared" si="13"/>
        <v>-0.0157795438757298</v>
      </c>
    </row>
    <row r="140" spans="1:4" ht="12.75">
      <c r="A140" s="15">
        <v>1600</v>
      </c>
      <c r="B140" s="13">
        <f t="shared" si="11"/>
        <v>0.190041509175852</v>
      </c>
      <c r="C140" s="16">
        <f t="shared" si="12"/>
        <v>0.02745706522025989</v>
      </c>
      <c r="D140" s="14">
        <f t="shared" si="13"/>
        <v>-0.015225952312026053</v>
      </c>
    </row>
    <row r="141" spans="1:4" ht="12.75">
      <c r="A141" s="15">
        <v>1700</v>
      </c>
      <c r="B141" s="13">
        <f t="shared" si="11"/>
        <v>0.1884046049221647</v>
      </c>
      <c r="C141" s="16">
        <f t="shared" si="12"/>
        <v>0.026549313957544857</v>
      </c>
      <c r="D141" s="14">
        <f t="shared" si="13"/>
        <v>-0.014723450404928293</v>
      </c>
    </row>
    <row r="142" spans="1:4" ht="12.75">
      <c r="A142" s="15">
        <v>1800</v>
      </c>
      <c r="B142" s="13">
        <f t="shared" si="11"/>
        <v>0.18691088788932134</v>
      </c>
      <c r="C142" s="16">
        <f t="shared" si="12"/>
        <v>0.025720923001246884</v>
      </c>
      <c r="D142" s="14">
        <f t="shared" si="13"/>
        <v>-0.014264740817249549</v>
      </c>
    </row>
    <row r="143" spans="1:4" ht="12.75">
      <c r="A143" s="15">
        <v>1900</v>
      </c>
      <c r="B143" s="13">
        <f t="shared" si="11"/>
        <v>0.18554087229388</v>
      </c>
      <c r="C143" s="16">
        <f t="shared" si="12"/>
        <v>0.024961101401941792</v>
      </c>
      <c r="D143" s="14">
        <f t="shared" si="13"/>
        <v>-0.013843896559111005</v>
      </c>
    </row>
    <row r="144" spans="1:4" ht="12.75">
      <c r="A144" s="15">
        <v>2000</v>
      </c>
      <c r="B144" s="13">
        <f t="shared" si="11"/>
        <v>0.1842785755586701</v>
      </c>
      <c r="C144" s="16">
        <f t="shared" si="12"/>
        <v>0.024260996142732555</v>
      </c>
      <c r="D144" s="14">
        <f t="shared" si="13"/>
        <v>-0.01345604854375471</v>
      </c>
    </row>
    <row r="145" spans="1:4" ht="12.75">
      <c r="A145" s="15">
        <v>2100</v>
      </c>
      <c r="B145" s="13">
        <f t="shared" si="11"/>
        <v>0.1831107501547895</v>
      </c>
      <c r="C145" s="16">
        <f t="shared" si="12"/>
        <v>0.023613267767187224</v>
      </c>
      <c r="D145" s="14">
        <f t="shared" si="13"/>
        <v>-0.013097155683307583</v>
      </c>
    </row>
    <row r="146" spans="1:4" ht="12.75">
      <c r="A146" s="15">
        <v>2200</v>
      </c>
      <c r="B146" s="13">
        <f t="shared" si="11"/>
        <v>0.18202631142788442</v>
      </c>
      <c r="C146" s="16">
        <f t="shared" si="12"/>
        <v>0.023011774110280905</v>
      </c>
      <c r="D146" s="14">
        <f t="shared" si="13"/>
        <v>-0.01276383302125315</v>
      </c>
    </row>
    <row r="147" spans="1:4" ht="12.75">
      <c r="A147" s="15">
        <v>2300</v>
      </c>
      <c r="B147" s="13">
        <f t="shared" si="11"/>
        <v>0.18101590499508818</v>
      </c>
      <c r="C147" s="16">
        <f t="shared" si="12"/>
        <v>0.02245133107078433</v>
      </c>
      <c r="D147" s="14">
        <f t="shared" si="13"/>
        <v>-0.012453221399578013</v>
      </c>
    </row>
    <row r="148" spans="1:4" ht="12.75">
      <c r="A148" s="15">
        <v>2400</v>
      </c>
      <c r="B148" s="13">
        <f t="shared" si="11"/>
        <v>0.18007157522764275</v>
      </c>
      <c r="C148" s="16">
        <f t="shared" si="12"/>
        <v>0.02192752921538383</v>
      </c>
      <c r="D148" s="14">
        <f t="shared" si="13"/>
        <v>-0.012162887330786963</v>
      </c>
    </row>
    <row r="149" spans="1:4" ht="12.75">
      <c r="A149" s="15">
        <v>2500</v>
      </c>
      <c r="B149" s="13">
        <f t="shared" si="11"/>
        <v>0.17918650807127395</v>
      </c>
      <c r="C149" s="16">
        <f t="shared" si="12"/>
        <v>0.02143659146183733</v>
      </c>
      <c r="D149" s="14">
        <f t="shared" si="13"/>
        <v>-0.011890745158335202</v>
      </c>
    </row>
    <row r="150" spans="1:4" ht="12.75">
      <c r="A150" s="15">
        <v>2600</v>
      </c>
      <c r="B150" s="13">
        <f t="shared" si="11"/>
        <v>0.17835482929736765</v>
      </c>
      <c r="C150" s="16">
        <f t="shared" si="12"/>
        <v>0.02097526140629452</v>
      </c>
      <c r="D150" s="14">
        <f t="shared" si="13"/>
        <v>-0.0116349958846852</v>
      </c>
    </row>
    <row r="151" spans="1:4" ht="12.75">
      <c r="A151" s="15">
        <v>2700</v>
      </c>
      <c r="B151" s="13">
        <f t="shared" si="11"/>
        <v>0.17757144461340119</v>
      </c>
      <c r="C151" s="16">
        <f t="shared" si="12"/>
        <v>0.020540714800389628</v>
      </c>
      <c r="D151" s="14">
        <f t="shared" si="13"/>
        <v>-0.011394078617078359</v>
      </c>
    </row>
    <row r="152" spans="1:4" ht="12.75">
      <c r="A152" s="15">
        <v>2800</v>
      </c>
      <c r="B152" s="13">
        <f aca="true" t="shared" si="14" ref="B152:B183">$G$3+($G$4-$G$3)*(1+($G$5*A152)^$G$6)^(-$G$7)</f>
        <v>0.17683191175297155</v>
      </c>
      <c r="C152" s="16">
        <f aca="true" t="shared" si="15" ref="C152:C184">$G$7*$G$6*($G$4-$G$3)*($G$5*A152)^$G$6*(1+($G$5*A152)^$G$6)^(-$G$7-1)</f>
        <v>0.020130488719829347</v>
      </c>
      <c r="D152" s="14">
        <f aca="true" t="shared" si="16" ref="D152:D184">$G$7*$G$6*($G$4-$G$3)*($G$5)^$G$6*($G$6*A152^($G$6-1)*(1+($G$5*A152)^$G$6)^(-$G$7-1)+A152^$G$6*(-$G$7-1)*$G$5^($G$6)*$G$6*A152^($G$6-1)*(1+($G$5*A152)^$G$6)^(-$G$7-2))*A152</f>
        <v>-0.01116663167331499</v>
      </c>
    </row>
    <row r="153" spans="1:4" ht="12.75">
      <c r="A153" s="15">
        <v>2900</v>
      </c>
      <c r="B153" s="13">
        <f t="shared" si="14"/>
        <v>0.17613233725992056</v>
      </c>
      <c r="C153" s="16">
        <f t="shared" si="15"/>
        <v>0.019742424397758692</v>
      </c>
      <c r="D153" s="14">
        <f t="shared" si="16"/>
        <v>-0.010951461160410902</v>
      </c>
    </row>
    <row r="154" spans="1:4" ht="12.75">
      <c r="A154" s="15">
        <v>3000</v>
      </c>
      <c r="B154" s="13">
        <f t="shared" si="14"/>
        <v>0.17546929252979437</v>
      </c>
      <c r="C154" s="16">
        <f t="shared" si="15"/>
        <v>0.019374620716924022</v>
      </c>
      <c r="D154" s="14">
        <f t="shared" si="16"/>
        <v>-0.010747515390087883</v>
      </c>
    </row>
    <row r="155" spans="1:4" ht="12.75">
      <c r="A155" s="15">
        <v>3100</v>
      </c>
      <c r="B155" s="13">
        <f t="shared" si="14"/>
        <v>0.17483974500664887</v>
      </c>
      <c r="C155" s="16">
        <f t="shared" si="15"/>
        <v>0.019025396091944275</v>
      </c>
      <c r="D155" s="14">
        <f t="shared" si="16"/>
        <v>-0.010553863894148112</v>
      </c>
    </row>
    <row r="156" spans="1:4" ht="12.75">
      <c r="A156" s="15">
        <v>3200</v>
      </c>
      <c r="B156" s="13">
        <f t="shared" si="14"/>
        <v>0.17424100140858545</v>
      </c>
      <c r="C156" s="16">
        <f t="shared" si="15"/>
        <v>0.01869325701198281</v>
      </c>
      <c r="D156" s="14">
        <f t="shared" si="16"/>
        <v>-0.010369680095183072</v>
      </c>
    </row>
    <row r="157" spans="1:4" ht="12.75">
      <c r="A157" s="15">
        <v>3300</v>
      </c>
      <c r="B157" s="13">
        <f t="shared" si="14"/>
        <v>0.17367066057616562</v>
      </c>
      <c r="C157" s="16">
        <f t="shared" si="15"/>
        <v>0.018376871912535765</v>
      </c>
      <c r="D157" s="14">
        <f t="shared" si="16"/>
        <v>-0.010194226904646452</v>
      </c>
    </row>
    <row r="158" spans="1:4" ht="12.75">
      <c r="A158" s="15">
        <v>3400</v>
      </c>
      <c r="B158" s="13">
        <f t="shared" si="14"/>
        <v>0.17312657407603804</v>
      </c>
      <c r="C158" s="16">
        <f t="shared" si="15"/>
        <v>0.018075049342640294</v>
      </c>
      <c r="D158" s="14">
        <f t="shared" si="16"/>
        <v>-0.010026844682373377</v>
      </c>
    </row>
    <row r="159" spans="1:4" ht="12.75">
      <c r="A159" s="15">
        <v>3500</v>
      </c>
      <c r="B159" s="13">
        <f t="shared" si="14"/>
        <v>0.17260681309788842</v>
      </c>
      <c r="C159" s="16">
        <f t="shared" si="15"/>
        <v>0.017786719618239362</v>
      </c>
      <c r="D159" s="14">
        <f t="shared" si="16"/>
        <v>-0.009866941114009488</v>
      </c>
    </row>
    <row r="160" spans="1:4" ht="12.75">
      <c r="A160" s="15">
        <v>3600</v>
      </c>
      <c r="B160" s="13">
        <f t="shared" si="14"/>
        <v>0.17210964049156116</v>
      </c>
      <c r="C160" s="16">
        <f t="shared" si="15"/>
        <v>0.017510919323243015</v>
      </c>
      <c r="D160" s="14">
        <f t="shared" si="16"/>
        <v>-0.009713982656114306</v>
      </c>
    </row>
    <row r="161" spans="1:4" ht="12.75">
      <c r="A161" s="15">
        <v>3700</v>
      </c>
      <c r="B161" s="13">
        <f t="shared" si="14"/>
        <v>0.1716334870281132</v>
      </c>
      <c r="C161" s="16">
        <f t="shared" si="15"/>
        <v>0.01724677815091854</v>
      </c>
      <c r="D161" s="14">
        <f t="shared" si="16"/>
        <v>-0.009567487270361278</v>
      </c>
    </row>
    <row r="162" spans="1:4" ht="12.75">
      <c r="A162" s="15">
        <v>3800</v>
      </c>
      <c r="B162" s="13">
        <f t="shared" si="14"/>
        <v>0.17117693115181457</v>
      </c>
      <c r="C162" s="16">
        <f t="shared" si="15"/>
        <v>0.016993507679666467</v>
      </c>
      <c r="D162" s="14">
        <f t="shared" si="16"/>
        <v>-0.009427018223786165</v>
      </c>
    </row>
    <row r="163" spans="1:4" ht="12.75">
      <c r="A163" s="15">
        <v>3900</v>
      </c>
      <c r="B163" s="13">
        <f t="shared" si="14"/>
        <v>0.1707386816329316</v>
      </c>
      <c r="C163" s="16">
        <f t="shared" si="15"/>
        <v>0.016750391756294617</v>
      </c>
      <c r="D163" s="14">
        <f t="shared" si="16"/>
        <v>-0.00929217877534746</v>
      </c>
    </row>
    <row r="164" spans="1:4" ht="12.75">
      <c r="A164" s="15">
        <v>4000</v>
      </c>
      <c r="B164" s="13">
        <f t="shared" si="14"/>
        <v>0.1703175626432311</v>
      </c>
      <c r="C164" s="16">
        <f t="shared" si="15"/>
        <v>0.01651677822196855</v>
      </c>
      <c r="D164" s="14">
        <f t="shared" si="16"/>
        <v>-0.0091626076030949</v>
      </c>
    </row>
    <row r="165" spans="1:4" ht="12.75">
      <c r="A165" s="15">
        <v>4100</v>
      </c>
      <c r="B165" s="13">
        <f t="shared" si="14"/>
        <v>0.16991250086472193</v>
      </c>
      <c r="C165" s="16">
        <f t="shared" si="15"/>
        <v>0.01629207176506184</v>
      </c>
      <c r="D165" s="14">
        <f t="shared" si="16"/>
        <v>-0.009037974853164743</v>
      </c>
    </row>
    <row r="166" spans="1:4" ht="12.75">
      <c r="A166" s="15">
        <v>4200</v>
      </c>
      <c r="B166" s="13">
        <f t="shared" si="14"/>
        <v>0.16952251431259208</v>
      </c>
      <c r="C166" s="16">
        <f t="shared" si="15"/>
        <v>0.016075727724138972</v>
      </c>
      <c r="D166" s="14">
        <f t="shared" si="16"/>
        <v>-0.0089179787132447</v>
      </c>
    </row>
    <row r="167" spans="1:4" ht="12.75">
      <c r="A167" s="15">
        <v>4300</v>
      </c>
      <c r="B167" s="13">
        <f t="shared" si="14"/>
        <v>0.16914670260964887</v>
      </c>
      <c r="C167" s="16">
        <f t="shared" si="15"/>
        <v>0.015867246695512996</v>
      </c>
      <c r="D167" s="14">
        <f t="shared" si="16"/>
        <v>-0.00880234243029721</v>
      </c>
    </row>
    <row r="168" spans="1:4" ht="12.75">
      <c r="A168" s="15">
        <v>4400</v>
      </c>
      <c r="B168" s="13">
        <f t="shared" si="14"/>
        <v>0.16878423849490953</v>
      </c>
      <c r="C168" s="16">
        <f t="shared" si="15"/>
        <v>0.01566616982493334</v>
      </c>
      <c r="D168" s="14">
        <f t="shared" si="16"/>
        <v>-0.008690811706151403</v>
      </c>
    </row>
    <row r="169" spans="1:4" ht="12.75">
      <c r="A169" s="15">
        <v>4500</v>
      </c>
      <c r="B169" s="13">
        <f t="shared" si="14"/>
        <v>0.16843436038566253</v>
      </c>
      <c r="C169" s="16">
        <f t="shared" si="15"/>
        <v>0.01547207468327437</v>
      </c>
      <c r="D169" s="14">
        <f t="shared" si="16"/>
        <v>-0.008583152415737457</v>
      </c>
    </row>
    <row r="170" spans="1:4" ht="12.75">
      <c r="A170" s="15">
        <v>4600</v>
      </c>
      <c r="B170" s="13">
        <f t="shared" si="14"/>
        <v>0.16809636584214313</v>
      </c>
      <c r="C170" s="16">
        <f t="shared" si="15"/>
        <v>0.015284571642618268</v>
      </c>
      <c r="D170" s="14">
        <f t="shared" si="16"/>
        <v>-0.008479148601845456</v>
      </c>
    </row>
    <row r="171" spans="1:4" ht="12.75">
      <c r="A171" s="15">
        <v>4700</v>
      </c>
      <c r="B171" s="13">
        <f t="shared" si="14"/>
        <v>0.16776960580833117</v>
      </c>
      <c r="C171" s="16">
        <f t="shared" si="15"/>
        <v>0.01510330068262349</v>
      </c>
      <c r="D171" s="14">
        <f t="shared" si="16"/>
        <v>-0.008378600707718606</v>
      </c>
    </row>
    <row r="172" spans="1:4" ht="12.75">
      <c r="A172" s="15">
        <v>4800</v>
      </c>
      <c r="B172" s="13">
        <f t="shared" si="14"/>
        <v>0.16745347952238349</v>
      </c>
      <c r="C172" s="16">
        <f t="shared" si="15"/>
        <v>0.014927928568155936</v>
      </c>
      <c r="D172" s="14">
        <f t="shared" si="16"/>
        <v>-0.008281324014895267</v>
      </c>
    </row>
    <row r="173" spans="1:4" ht="12.75">
      <c r="A173" s="15">
        <v>4900</v>
      </c>
      <c r="B173" s="13">
        <f t="shared" si="14"/>
        <v>0.16714743000670734</v>
      </c>
      <c r="C173" s="16">
        <f t="shared" si="15"/>
        <v>0.014758146348298442</v>
      </c>
      <c r="D173" s="14">
        <f t="shared" si="16"/>
        <v>-0.008187147258760772</v>
      </c>
    </row>
    <row r="174" spans="1:4" ht="12.75">
      <c r="A174" s="15">
        <v>5000</v>
      </c>
      <c r="B174" s="13">
        <f t="shared" si="14"/>
        <v>0.16685094006134094</v>
      </c>
      <c r="C174" s="16">
        <f t="shared" si="15"/>
        <v>0.014593667134424792</v>
      </c>
      <c r="D174" s="14">
        <f t="shared" si="16"/>
        <v>-0.00809591139843363</v>
      </c>
    </row>
    <row r="175" spans="1:4" ht="12.75">
      <c r="A175" s="15">
        <v>6000</v>
      </c>
      <c r="B175" s="13">
        <f t="shared" si="14"/>
        <v>0.16432033488191747</v>
      </c>
      <c r="C175" s="16">
        <f t="shared" si="15"/>
        <v>0.013189794703432933</v>
      </c>
      <c r="D175" s="14">
        <f t="shared" si="16"/>
        <v>-0.007317167716661009</v>
      </c>
    </row>
    <row r="176" spans="1:4" ht="12.75">
      <c r="A176" s="15">
        <v>7000</v>
      </c>
      <c r="B176" s="13">
        <f t="shared" si="14"/>
        <v>0.16237162995723003</v>
      </c>
      <c r="C176" s="16">
        <f t="shared" si="15"/>
        <v>0.012108728942107823</v>
      </c>
      <c r="D176" s="14">
        <f t="shared" si="16"/>
        <v>-0.006717466994272936</v>
      </c>
    </row>
    <row r="177" spans="1:4" ht="12.75">
      <c r="A177" s="15">
        <v>8000</v>
      </c>
      <c r="B177" s="13">
        <f t="shared" si="14"/>
        <v>0.1608131710985991</v>
      </c>
      <c r="C177" s="16">
        <f t="shared" si="15"/>
        <v>0.011244153382747682</v>
      </c>
      <c r="D177" s="14">
        <f t="shared" si="16"/>
        <v>-0.006237850310346735</v>
      </c>
    </row>
    <row r="178" spans="1:4" ht="12.75">
      <c r="A178" s="15">
        <v>9000</v>
      </c>
      <c r="B178" s="13">
        <f t="shared" si="14"/>
        <v>0.15953114175168912</v>
      </c>
      <c r="C178" s="16">
        <f t="shared" si="15"/>
        <v>0.010532929135886817</v>
      </c>
      <c r="D178" s="14">
        <f t="shared" si="16"/>
        <v>-0.005843299130246568</v>
      </c>
    </row>
    <row r="179" spans="1:4" ht="12.75">
      <c r="A179" s="15">
        <v>10000</v>
      </c>
      <c r="B179" s="13">
        <f t="shared" si="14"/>
        <v>0.15845319690414358</v>
      </c>
      <c r="C179" s="16">
        <f t="shared" si="15"/>
        <v>0.009934922827212153</v>
      </c>
      <c r="D179" s="14">
        <f t="shared" si="16"/>
        <v>-0.005511552797719352</v>
      </c>
    </row>
    <row r="180" spans="1:4" ht="12.75">
      <c r="A180" s="15">
        <v>11000</v>
      </c>
      <c r="B180" s="13">
        <f t="shared" si="14"/>
        <v>0.15753089574310475</v>
      </c>
      <c r="C180" s="16">
        <f t="shared" si="15"/>
        <v>0.00942326170836775</v>
      </c>
      <c r="D180" s="14">
        <f t="shared" si="16"/>
        <v>-0.0052277051981062085</v>
      </c>
    </row>
    <row r="181" spans="1:4" ht="12.75">
      <c r="A181" s="15">
        <v>12000</v>
      </c>
      <c r="B181" s="13">
        <f t="shared" si="14"/>
        <v>0.1567304395828542</v>
      </c>
      <c r="C181" s="16">
        <f t="shared" si="15"/>
        <v>0.008979195709124735</v>
      </c>
      <c r="D181" s="14">
        <f t="shared" si="16"/>
        <v>-0.004981355480932979</v>
      </c>
    </row>
    <row r="182" spans="1:4" ht="12.75">
      <c r="A182" s="15">
        <v>13000</v>
      </c>
      <c r="B182" s="13">
        <f t="shared" si="14"/>
        <v>0.1560274442128448</v>
      </c>
      <c r="C182" s="16">
        <f t="shared" si="15"/>
        <v>0.00858919745567814</v>
      </c>
      <c r="D182" s="14">
        <f t="shared" si="16"/>
        <v>-0.004764999712185491</v>
      </c>
    </row>
    <row r="183" spans="1:4" ht="12.75">
      <c r="A183" s="15">
        <v>14000</v>
      </c>
      <c r="B183" s="13">
        <f t="shared" si="14"/>
        <v>0.15540382339047018</v>
      </c>
      <c r="C183" s="16">
        <f t="shared" si="15"/>
        <v>0.008243233403462266</v>
      </c>
      <c r="D183" s="14">
        <f t="shared" si="16"/>
        <v>-0.004573071973242189</v>
      </c>
    </row>
    <row r="184" spans="1:4" ht="12.75">
      <c r="A184" s="15">
        <v>15000</v>
      </c>
      <c r="B184" s="13">
        <f>$G$3+($G$4-$G$3)*(1+($G$5*A184)^$G$6)^(-$G$7)</f>
        <v>0.15484584545494726</v>
      </c>
      <c r="C184" s="16">
        <f t="shared" si="15"/>
        <v>0.007933685744434975</v>
      </c>
      <c r="D184" s="14">
        <f t="shared" si="16"/>
        <v>-0.004401346378978887</v>
      </c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Students</dc:creator>
  <cp:keywords/>
  <dc:description/>
  <cp:lastModifiedBy>DrMosadeghi</cp:lastModifiedBy>
  <dcterms:created xsi:type="dcterms:W3CDTF">2006-09-27T18:17:22Z</dcterms:created>
  <dcterms:modified xsi:type="dcterms:W3CDTF">2010-11-14T16:40:38Z</dcterms:modified>
  <cp:category/>
  <cp:version/>
  <cp:contentType/>
  <cp:contentStatus/>
</cp:coreProperties>
</file>